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ELOG\LICITAÇÕES 2022\Limpeza e Conservação\"/>
    </mc:Choice>
  </mc:AlternateContent>
  <xr:revisionPtr revIDLastSave="0" documentId="13_ncr:1_{B050E220-24A7-4D76-B976-F3E14D3955CA}" xr6:coauthVersionLast="45" xr6:coauthVersionMax="47" xr10:uidLastSave="{00000000-0000-0000-0000-000000000000}"/>
  <bookViews>
    <workbookView xWindow="28710" yWindow="-90" windowWidth="28980" windowHeight="15780" tabRatio="831" firstSheet="1" activeTab="8" xr2:uid="{8A229BAD-BE25-4892-939F-EEAECAE9A756}"/>
  </bookViews>
  <sheets>
    <sheet name="Resumo" sheetId="24" r:id="rId1"/>
    <sheet name="Encarregado COM Periculosidade" sheetId="19" r:id="rId2"/>
    <sheet name="Aux. Serviços Gerais COM Pericu" sheetId="18" r:id="rId3"/>
    <sheet name="Aux. Serviços Gerais SEM Pericu" sheetId="5" r:id="rId4"/>
    <sheet name="Uniformes" sheetId="4" r:id="rId5"/>
    <sheet name="Equipamentos" sheetId="21" r:id="rId6"/>
    <sheet name="Áreas" sheetId="10" r:id="rId7"/>
    <sheet name="Materiais  Consumo FORTALEZA" sheetId="22" r:id="rId8"/>
    <sheet name="Materiais Consumo JUAZEIRO" sheetId="2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1" i="10" l="1"/>
  <c r="C59" i="10"/>
  <c r="F62" i="5" l="1"/>
  <c r="F61" i="5"/>
  <c r="F60" i="5"/>
  <c r="F62" i="19"/>
  <c r="F61" i="19"/>
  <c r="F60" i="19"/>
  <c r="F62" i="18"/>
  <c r="F61" i="18"/>
  <c r="E6" i="23" l="1"/>
  <c r="F6" i="23" s="1"/>
  <c r="E18" i="23"/>
  <c r="F18" i="23" s="1"/>
  <c r="E17" i="23"/>
  <c r="F17" i="23" s="1"/>
  <c r="E16" i="23"/>
  <c r="F16" i="23" s="1"/>
  <c r="E15" i="23"/>
  <c r="F15" i="23" s="1"/>
  <c r="E14" i="23"/>
  <c r="F14" i="23" s="1"/>
  <c r="E13" i="23"/>
  <c r="F13" i="23" s="1"/>
  <c r="E12" i="23"/>
  <c r="F12" i="23" s="1"/>
  <c r="E11" i="23"/>
  <c r="F11" i="23" s="1"/>
  <c r="E10" i="23"/>
  <c r="F10" i="23" s="1"/>
  <c r="E9" i="23"/>
  <c r="F9" i="23" s="1"/>
  <c r="E8" i="23"/>
  <c r="F8" i="23" s="1"/>
  <c r="E7" i="23"/>
  <c r="F7" i="23" s="1"/>
  <c r="E5" i="23"/>
  <c r="F5" i="23" s="1"/>
  <c r="E4" i="23"/>
  <c r="F4" i="23" s="1"/>
  <c r="E3" i="23"/>
  <c r="F3" i="23" s="1"/>
  <c r="E2" i="23"/>
  <c r="F38" i="22"/>
  <c r="G38" i="22" s="1"/>
  <c r="F37" i="22"/>
  <c r="G37" i="22" s="1"/>
  <c r="F36" i="22"/>
  <c r="G36" i="22" s="1"/>
  <c r="F35" i="22"/>
  <c r="G35" i="22" s="1"/>
  <c r="F34" i="22"/>
  <c r="G34" i="22" s="1"/>
  <c r="F33" i="22"/>
  <c r="G33" i="22" s="1"/>
  <c r="F32" i="22"/>
  <c r="G32" i="22" s="1"/>
  <c r="F31" i="22"/>
  <c r="G31" i="22" s="1"/>
  <c r="F30" i="22"/>
  <c r="G30" i="22" s="1"/>
  <c r="F29" i="22"/>
  <c r="G29" i="22" s="1"/>
  <c r="F28" i="22"/>
  <c r="G28" i="22" s="1"/>
  <c r="F27" i="22"/>
  <c r="G27" i="22" s="1"/>
  <c r="F26" i="22"/>
  <c r="G26" i="22" s="1"/>
  <c r="F25" i="22"/>
  <c r="G25" i="22" s="1"/>
  <c r="F24" i="22"/>
  <c r="G24" i="22" s="1"/>
  <c r="F23" i="22"/>
  <c r="G23" i="22" s="1"/>
  <c r="F22" i="22"/>
  <c r="G22" i="22" s="1"/>
  <c r="F21" i="22"/>
  <c r="G21" i="22" s="1"/>
  <c r="F20" i="22"/>
  <c r="G20" i="22" s="1"/>
  <c r="F19" i="22"/>
  <c r="G19" i="22" s="1"/>
  <c r="F18" i="22"/>
  <c r="G18" i="22" s="1"/>
  <c r="F17" i="22"/>
  <c r="G17" i="22" s="1"/>
  <c r="F16" i="22"/>
  <c r="G16" i="22" s="1"/>
  <c r="F15" i="22"/>
  <c r="G15" i="22" s="1"/>
  <c r="F14" i="22"/>
  <c r="G14" i="22" s="1"/>
  <c r="F13" i="22"/>
  <c r="G13" i="22" s="1"/>
  <c r="F12" i="22"/>
  <c r="G12" i="22" s="1"/>
  <c r="F11" i="22"/>
  <c r="G11" i="22" s="1"/>
  <c r="F10" i="22"/>
  <c r="G10" i="22" s="1"/>
  <c r="F9" i="22"/>
  <c r="G9" i="22" s="1"/>
  <c r="F8" i="22"/>
  <c r="G8" i="22" s="1"/>
  <c r="F7" i="22"/>
  <c r="G7" i="22" s="1"/>
  <c r="F6" i="22"/>
  <c r="G6" i="22" s="1"/>
  <c r="E5" i="22"/>
  <c r="F5" i="22"/>
  <c r="G5" i="22" s="1"/>
  <c r="F4" i="22"/>
  <c r="G4" i="22" s="1"/>
  <c r="F3" i="22"/>
  <c r="G3" i="22" s="1"/>
  <c r="F2" i="22"/>
  <c r="G2" i="22" l="1"/>
  <c r="G39" i="22" s="1"/>
  <c r="H7" i="24" s="1"/>
  <c r="G7" i="24" s="1"/>
  <c r="F7" i="24" s="1"/>
  <c r="F39" i="22"/>
  <c r="F2" i="23"/>
  <c r="E19" i="23"/>
  <c r="F19" i="23" s="1"/>
  <c r="H9" i="24" s="1"/>
  <c r="G9" i="24" s="1"/>
  <c r="F9" i="24" s="1"/>
  <c r="G18" i="21"/>
  <c r="G19" i="21"/>
  <c r="G20" i="21"/>
  <c r="G21" i="21"/>
  <c r="G16" i="21" l="1"/>
  <c r="G17" i="21"/>
  <c r="G15" i="21"/>
  <c r="G2" i="21" l="1"/>
  <c r="G3" i="21"/>
  <c r="G4" i="21"/>
  <c r="G5" i="21"/>
  <c r="G6" i="21"/>
  <c r="G7" i="21"/>
  <c r="G8" i="21" l="1"/>
  <c r="G9" i="21"/>
  <c r="G10" i="21"/>
  <c r="G11" i="21"/>
  <c r="G12" i="21"/>
  <c r="G13" i="21"/>
  <c r="G14" i="21"/>
  <c r="G22" i="21" l="1"/>
  <c r="G23" i="21" s="1"/>
  <c r="E108" i="10"/>
  <c r="C108" i="10"/>
  <c r="C103" i="10"/>
  <c r="C98" i="10"/>
  <c r="E86" i="10"/>
  <c r="C86" i="10"/>
  <c r="C81" i="10"/>
  <c r="C76" i="10"/>
  <c r="E64" i="10"/>
  <c r="C64" i="10"/>
  <c r="C54" i="10"/>
  <c r="F86" i="10" l="1"/>
  <c r="E89" i="10" s="1"/>
  <c r="F108" i="10"/>
  <c r="F64" i="10"/>
  <c r="E67" i="10" s="1"/>
  <c r="F112" i="5"/>
  <c r="F112" i="19"/>
  <c r="F112" i="18"/>
  <c r="E42" i="10"/>
  <c r="C42" i="10"/>
  <c r="C37" i="10"/>
  <c r="C32" i="10"/>
  <c r="F42" i="10" l="1"/>
  <c r="E45" i="10" s="1"/>
  <c r="C19" i="10" l="1"/>
  <c r="C18" i="10"/>
  <c r="C12" i="10" l="1"/>
  <c r="C6" i="10"/>
  <c r="C13" i="10"/>
  <c r="C7" i="10"/>
  <c r="E19" i="10"/>
  <c r="F19" i="10" s="1"/>
  <c r="E18" i="10"/>
  <c r="F18" i="10" s="1"/>
  <c r="E22" i="10" l="1"/>
  <c r="E23" i="10"/>
  <c r="F139" i="19"/>
  <c r="E120" i="19"/>
  <c r="F100" i="19"/>
  <c r="F105" i="19" s="1"/>
  <c r="E93" i="19"/>
  <c r="E91" i="19"/>
  <c r="E80" i="19"/>
  <c r="E82" i="19" s="1"/>
  <c r="E79" i="19"/>
  <c r="E77" i="19"/>
  <c r="E78" i="19" s="1"/>
  <c r="E56" i="19"/>
  <c r="E81" i="19" s="1"/>
  <c r="E43" i="19"/>
  <c r="E42" i="19"/>
  <c r="F30" i="19"/>
  <c r="F66" i="19" s="1"/>
  <c r="F72" i="19" s="1"/>
  <c r="F139" i="18"/>
  <c r="E120" i="18"/>
  <c r="F100" i="18"/>
  <c r="F105" i="18" s="1"/>
  <c r="E93" i="18"/>
  <c r="E91" i="18"/>
  <c r="E80" i="18"/>
  <c r="E82" i="18" s="1"/>
  <c r="E79" i="18"/>
  <c r="E77" i="18"/>
  <c r="E78" i="18" s="1"/>
  <c r="E56" i="18"/>
  <c r="E81" i="18" s="1"/>
  <c r="E43" i="18"/>
  <c r="E42" i="18"/>
  <c r="F30" i="18"/>
  <c r="F60" i="18" s="1"/>
  <c r="F66" i="18" s="1"/>
  <c r="F72" i="18" s="1"/>
  <c r="E80" i="5"/>
  <c r="E82" i="5" s="1"/>
  <c r="E77" i="5"/>
  <c r="E93" i="5"/>
  <c r="E91" i="5"/>
  <c r="F31" i="18" l="1"/>
  <c r="F36" i="18" s="1"/>
  <c r="F42" i="18" s="1"/>
  <c r="F31" i="19"/>
  <c r="F36" i="19" s="1"/>
  <c r="F43" i="19" s="1"/>
  <c r="F129" i="18" l="1"/>
  <c r="F43" i="18"/>
  <c r="F44" i="18" s="1"/>
  <c r="F129" i="19"/>
  <c r="F42" i="19"/>
  <c r="F44" i="19" s="1"/>
  <c r="F70" i="19" l="1"/>
  <c r="F50" i="19"/>
  <c r="F79" i="19"/>
  <c r="F78" i="19"/>
  <c r="F54" i="19"/>
  <c r="F81" i="19"/>
  <c r="F48" i="19"/>
  <c r="F51" i="19"/>
  <c r="F80" i="19"/>
  <c r="F55" i="19"/>
  <c r="F52" i="19"/>
  <c r="F49" i="19"/>
  <c r="F82" i="19"/>
  <c r="F77" i="19"/>
  <c r="F53" i="19"/>
  <c r="F70" i="18"/>
  <c r="F77" i="18"/>
  <c r="F55" i="18"/>
  <c r="F81" i="18"/>
  <c r="F79" i="18"/>
  <c r="F51" i="18"/>
  <c r="F49" i="18"/>
  <c r="F82" i="18"/>
  <c r="F54" i="18"/>
  <c r="F48" i="18"/>
  <c r="F53" i="18"/>
  <c r="F52" i="18"/>
  <c r="F78" i="18"/>
  <c r="F80" i="18"/>
  <c r="F50" i="18"/>
  <c r="F56" i="19" l="1"/>
  <c r="F71" i="19" s="1"/>
  <c r="F73" i="19" s="1"/>
  <c r="F83" i="19"/>
  <c r="F131" i="19" s="1"/>
  <c r="F56" i="18"/>
  <c r="F71" i="18" s="1"/>
  <c r="F73" i="18" s="1"/>
  <c r="F83" i="18"/>
  <c r="F131" i="18" s="1"/>
  <c r="F130" i="19" l="1"/>
  <c r="F130" i="18"/>
  <c r="F30" i="5" l="1"/>
  <c r="E43" i="5" l="1"/>
  <c r="E42" i="5"/>
  <c r="E79" i="5" l="1"/>
  <c r="G14" i="4" l="1"/>
  <c r="G15" i="4"/>
  <c r="G16" i="4"/>
  <c r="G17" i="4"/>
  <c r="G18" i="4"/>
  <c r="G3" i="4"/>
  <c r="G4" i="4"/>
  <c r="G5" i="4"/>
  <c r="G6" i="4"/>
  <c r="G7" i="4"/>
  <c r="G8" i="4"/>
  <c r="G9" i="4"/>
  <c r="E120" i="5" l="1"/>
  <c r="F139" i="5" l="1"/>
  <c r="F100" i="5"/>
  <c r="F105" i="5" s="1"/>
  <c r="E78" i="5"/>
  <c r="E56" i="5"/>
  <c r="E81" i="5" s="1"/>
  <c r="F36" i="5" l="1"/>
  <c r="F66" i="5"/>
  <c r="F72" i="5" s="1"/>
  <c r="F43" i="5" l="1"/>
  <c r="F129" i="5"/>
  <c r="F42" i="5"/>
  <c r="F44" i="5"/>
  <c r="F82" i="5" s="1"/>
  <c r="F80" i="5" l="1"/>
  <c r="F77" i="5"/>
  <c r="F70" i="5"/>
  <c r="F55" i="5"/>
  <c r="F52" i="5"/>
  <c r="F79" i="5"/>
  <c r="F50" i="5"/>
  <c r="F53" i="5"/>
  <c r="F51" i="5"/>
  <c r="F78" i="5"/>
  <c r="F81" i="5"/>
  <c r="F49" i="5"/>
  <c r="F48" i="5"/>
  <c r="F54" i="5"/>
  <c r="F56" i="5" l="1"/>
  <c r="F71" i="5" s="1"/>
  <c r="F73" i="5" s="1"/>
  <c r="F83" i="5"/>
  <c r="F131" i="5" s="1"/>
  <c r="F130" i="5" l="1"/>
  <c r="G19" i="4" l="1"/>
  <c r="G10" i="4"/>
  <c r="F110" i="18" l="1"/>
  <c r="F114" i="18" s="1"/>
  <c r="F133" i="18" s="1"/>
  <c r="F110" i="5"/>
  <c r="F89" i="5" s="1"/>
  <c r="F110" i="19"/>
  <c r="F92" i="5" l="1"/>
  <c r="F90" i="5"/>
  <c r="F93" i="5"/>
  <c r="F91" i="5"/>
  <c r="F94" i="5"/>
  <c r="F92" i="19"/>
  <c r="F91" i="19"/>
  <c r="F90" i="19"/>
  <c r="F94" i="19"/>
  <c r="F93" i="19"/>
  <c r="F89" i="19"/>
  <c r="F94" i="18"/>
  <c r="F93" i="18"/>
  <c r="F89" i="18"/>
  <c r="F92" i="18"/>
  <c r="F90" i="18"/>
  <c r="F91" i="18"/>
  <c r="F114" i="19"/>
  <c r="F133" i="19" s="1"/>
  <c r="F95" i="5" l="1"/>
  <c r="F104" i="5" s="1"/>
  <c r="F106" i="5" s="1"/>
  <c r="F132" i="5" s="1"/>
  <c r="F95" i="19"/>
  <c r="F104" i="19" s="1"/>
  <c r="F106" i="19" s="1"/>
  <c r="F132" i="19" s="1"/>
  <c r="F134" i="19" s="1"/>
  <c r="F118" i="19" s="1"/>
  <c r="F119" i="19" s="1"/>
  <c r="F95" i="18"/>
  <c r="F104" i="18" s="1"/>
  <c r="F106" i="18" s="1"/>
  <c r="F132" i="18" s="1"/>
  <c r="F134" i="18" s="1"/>
  <c r="F118" i="18" s="1"/>
  <c r="F119" i="18" s="1"/>
  <c r="F114" i="5"/>
  <c r="F133" i="5" s="1"/>
  <c r="F134" i="5" l="1"/>
  <c r="F118" i="5" s="1"/>
  <c r="F119" i="5" s="1"/>
  <c r="F124" i="5" s="1"/>
  <c r="F124" i="18"/>
  <c r="F121" i="18"/>
  <c r="F123" i="18"/>
  <c r="F122" i="18"/>
  <c r="F124" i="19"/>
  <c r="F121" i="19"/>
  <c r="F123" i="19"/>
  <c r="F122" i="19"/>
  <c r="F123" i="5" l="1"/>
  <c r="F122" i="5"/>
  <c r="F121" i="5"/>
  <c r="F125" i="5" s="1"/>
  <c r="F135" i="5" s="1"/>
  <c r="F136" i="5" s="1"/>
  <c r="F125" i="18"/>
  <c r="F135" i="18" s="1"/>
  <c r="F136" i="18" s="1"/>
  <c r="F148" i="18" s="1"/>
  <c r="F125" i="19"/>
  <c r="F135" i="19" s="1"/>
  <c r="F136" i="19" s="1"/>
  <c r="F140" i="18" l="1"/>
  <c r="F142" i="18" s="1"/>
  <c r="F144" i="18" s="1"/>
  <c r="F149" i="18" s="1"/>
  <c r="F140" i="19"/>
  <c r="F142" i="19" s="1"/>
  <c r="F144" i="19" s="1"/>
  <c r="F148" i="19"/>
  <c r="F140" i="5"/>
  <c r="F142" i="5" s="1"/>
  <c r="F144" i="5" s="1"/>
  <c r="F148" i="5"/>
  <c r="F8" i="24" l="1"/>
  <c r="G8" i="24" s="1"/>
  <c r="H8" i="24" s="1"/>
  <c r="F2" i="24"/>
  <c r="G2" i="24" s="1"/>
  <c r="H2" i="24" s="1"/>
  <c r="G19" i="10"/>
  <c r="F149" i="5"/>
  <c r="D32" i="10"/>
  <c r="E47" i="10" s="1"/>
  <c r="F150" i="18"/>
  <c r="D7" i="10"/>
  <c r="D98" i="10" s="1"/>
  <c r="E113" i="10" s="1"/>
  <c r="F149" i="19"/>
  <c r="F3" i="24" s="1"/>
  <c r="G3" i="24" s="1"/>
  <c r="H3" i="24" s="1"/>
  <c r="G18" i="10"/>
  <c r="H18" i="10" s="1"/>
  <c r="F150" i="5" l="1"/>
  <c r="F6" i="24"/>
  <c r="G6" i="24" s="1"/>
  <c r="H6" i="24" s="1"/>
  <c r="F5" i="24"/>
  <c r="G5" i="24" s="1"/>
  <c r="H5" i="24" s="1"/>
  <c r="F4" i="24"/>
  <c r="G4" i="24" s="1"/>
  <c r="H4" i="24" s="1"/>
  <c r="D103" i="10"/>
  <c r="E98" i="10"/>
  <c r="E99" i="10" s="1"/>
  <c r="F98" i="10" s="1"/>
  <c r="D54" i="10"/>
  <c r="D37" i="10"/>
  <c r="E32" i="10"/>
  <c r="E33" i="10" s="1"/>
  <c r="F32" i="10" s="1"/>
  <c r="F150" i="19"/>
  <c r="D6" i="10"/>
  <c r="E6" i="10" s="1"/>
  <c r="D12" i="10"/>
  <c r="E12" i="10" s="1"/>
  <c r="D13" i="10"/>
  <c r="E7" i="10"/>
  <c r="D59" i="10" l="1"/>
  <c r="E59" i="10" s="1"/>
  <c r="E60" i="10" s="1"/>
  <c r="F59" i="10" s="1"/>
  <c r="E69" i="10"/>
  <c r="H10" i="24"/>
  <c r="G108" i="10"/>
  <c r="H108" i="10" s="1"/>
  <c r="E103" i="10"/>
  <c r="E104" i="10" s="1"/>
  <c r="F103" i="10" s="1"/>
  <c r="E25" i="10"/>
  <c r="G42" i="10"/>
  <c r="H42" i="10" s="1"/>
  <c r="H43" i="10" s="1"/>
  <c r="I42" i="10" s="1"/>
  <c r="E37" i="10"/>
  <c r="E38" i="10" s="1"/>
  <c r="F37" i="10" s="1"/>
  <c r="D76" i="10"/>
  <c r="E91" i="10" s="1"/>
  <c r="E54" i="10"/>
  <c r="E55" i="10" s="1"/>
  <c r="F54" i="10" s="1"/>
  <c r="E13" i="10"/>
  <c r="E14" i="10" s="1"/>
  <c r="F12" i="10" s="1"/>
  <c r="H19" i="10"/>
  <c r="H20" i="10" s="1"/>
  <c r="I18" i="10" s="1"/>
  <c r="E8" i="10"/>
  <c r="F6" i="10" s="1"/>
  <c r="E24" i="10" l="1"/>
  <c r="E46" i="10"/>
  <c r="D81" i="10"/>
  <c r="E76" i="10"/>
  <c r="E77" i="10" s="1"/>
  <c r="F76" i="10" s="1"/>
  <c r="G64" i="10"/>
  <c r="H64" i="10" s="1"/>
  <c r="H65" i="10" s="1"/>
  <c r="I64" i="10" s="1"/>
  <c r="E68" i="10" s="1"/>
  <c r="H109" i="10" l="1"/>
  <c r="I108" i="10" s="1"/>
  <c r="E112" i="10" s="1"/>
  <c r="G86" i="10"/>
  <c r="H86" i="10" s="1"/>
  <c r="H87" i="10" s="1"/>
  <c r="I86" i="10" s="1"/>
  <c r="E81" i="10"/>
  <c r="E82" i="10" s="1"/>
  <c r="F81" i="10" s="1"/>
  <c r="E90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Marcus Vinicius Meireles</author>
  </authors>
  <commentList>
    <comment ref="E89" authorId="0" shapeId="0" xr:uid="{9262D1EE-A4EE-433D-A1A9-0DD16498FF28}">
      <text>
        <r>
          <rPr>
            <b/>
            <sz val="9"/>
            <color rgb="FF000000"/>
            <rFont val="Segoe UI"/>
            <family val="2"/>
            <charset val="1"/>
          </rPr>
          <t>Será pago somente após o 1º ano de contrato.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Marcus Vinicius Meireles</author>
  </authors>
  <commentList>
    <comment ref="E89" authorId="0" shapeId="0" xr:uid="{382DB42E-2D08-4A75-BCD8-26F443BAD030}">
      <text>
        <r>
          <rPr>
            <b/>
            <sz val="9"/>
            <color rgb="FF000000"/>
            <rFont val="Segoe UI"/>
            <family val="2"/>
            <charset val="1"/>
          </rPr>
          <t>Será pago somente após o 1º ano de contrato.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Marcus Vinicius Meireles</author>
  </authors>
  <commentList>
    <comment ref="E89" authorId="0" shapeId="0" xr:uid="{06696DC7-3496-43B1-B90D-FBDCDA6F69CB}">
      <text>
        <r>
          <rPr>
            <b/>
            <sz val="9"/>
            <color rgb="FF000000"/>
            <rFont val="Segoe UI"/>
            <family val="2"/>
            <charset val="1"/>
          </rPr>
          <t>Será pago somente após o 1º ano de contrato.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<sst xmlns="http://schemas.openxmlformats.org/spreadsheetml/2006/main" count="1215" uniqueCount="342">
  <si>
    <t>-</t>
  </si>
  <si>
    <t>Mão de Obra</t>
  </si>
  <si>
    <t>(1)
Produtividade
(1/m²)</t>
  </si>
  <si>
    <t>(2)
Preços Homem/mês (R$)</t>
  </si>
  <si>
    <t>(1x2)
Subtotal
(R$/m²)</t>
  </si>
  <si>
    <t>Encarregado</t>
  </si>
  <si>
    <t>Quantidade Encarregados</t>
  </si>
  <si>
    <t>Quantidade Serventes</t>
  </si>
  <si>
    <t>M²</t>
  </si>
  <si>
    <t>Valor da Área</t>
  </si>
  <si>
    <t>Item</t>
  </si>
  <si>
    <t>Especificação</t>
  </si>
  <si>
    <t>Unidade</t>
  </si>
  <si>
    <t>Quantidade</t>
  </si>
  <si>
    <t>Mensal</t>
  </si>
  <si>
    <t>Par</t>
  </si>
  <si>
    <t>Semestral</t>
  </si>
  <si>
    <t>Frequência de Fornecimento</t>
  </si>
  <si>
    <t>Valor Unitário</t>
  </si>
  <si>
    <t>Valor Total Mensal</t>
  </si>
  <si>
    <t>VALOR MENSAL POR SERVENTE</t>
  </si>
  <si>
    <t>Calças sociais na cor preta</t>
  </si>
  <si>
    <t>Calças compridas com elástico e cordão, em gabardine</t>
  </si>
  <si>
    <t>Camisetas malha fria, mangas curtas, na mesma cor da calça, com emblema da empresa</t>
  </si>
  <si>
    <t>Camisetas manga longa, com emblema da empresa, com proteção solar</t>
  </si>
  <si>
    <t>Calçado fechado, tipo tênis, preto em couro, solado baixo, com palmilha antibacteriana (tipo extremo conforto)</t>
  </si>
  <si>
    <t>Botina do tipo anatômica/confortável (para limpeza de áreas externas e/ou molhadas), com palmilha antibacteriana</t>
  </si>
  <si>
    <t>Meia em algodão, tipo soquete</t>
  </si>
  <si>
    <t>Boné</t>
  </si>
  <si>
    <t>Camisas polo em malha leve</t>
  </si>
  <si>
    <t>Cinto na cor preta</t>
  </si>
  <si>
    <t>Sapato social na cor preta</t>
  </si>
  <si>
    <t>Meia social na cor preta</t>
  </si>
  <si>
    <t>Nº DO PROCESSO:</t>
  </si>
  <si>
    <t>LICITAÇÃO Nº:</t>
  </si>
  <si>
    <t>DATA:</t>
  </si>
  <si>
    <t>HORAS:</t>
  </si>
  <si>
    <t>DISCRIMINAÇÃO DOS SERVIÇOS (DADOS REFERENTES À CONTRATAÇÃO)</t>
  </si>
  <si>
    <t xml:space="preserve">A 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</si>
  <si>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</si>
  <si>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</si>
  <si>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</si>
  <si>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</si>
  <si>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</si>
  <si>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</si>
  <si>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da execução contratual:</t>
  </si>
  <si>
    <t>IDENTIFICAÇÃO DO SERVIÇO</t>
  </si>
  <si>
    <t>Tipo de serviço:</t>
  </si>
  <si>
    <t>Unidade de medida:</t>
  </si>
  <si>
    <t>Quantidade total a contratar (em função da unidade de medida)</t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</si>
  <si>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</si>
  <si>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</si>
  <si>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</si>
  <si>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</si>
  <si>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patrimonial)</t>
  </si>
  <si>
    <t>Data-base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</si>
  <si>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</si>
  <si>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</si>
  <si>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</si>
  <si>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</si>
  <si>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</si>
  <si>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Adicional de Periculosidade</t>
  </si>
  <si>
    <t>Adicional de Insalubridade</t>
  </si>
  <si>
    <t xml:space="preserve">D </t>
  </si>
  <si>
    <t>Adicional Noturno</t>
  </si>
  <si>
    <t>E</t>
  </si>
  <si>
    <t>Adicional de Hora Noturna Reduzida</t>
  </si>
  <si>
    <t>F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</si>
  <si>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</si>
  <si>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</si>
  <si>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</si>
  <si>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</si>
  <si>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</si>
  <si>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adiconal de férias</t>
  </si>
  <si>
    <t>Percentual (%)</t>
  </si>
  <si>
    <t xml:space="preserve">13º (décimo terceiro) salário  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</si>
  <si>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</si>
  <si>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</si>
  <si>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</si>
  <si>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</si>
  <si>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</si>
  <si>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</si>
  <si>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</si>
  <si>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</si>
  <si>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</si>
  <si>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</si>
  <si>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</si>
  <si>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</si>
  <si>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</si>
  <si>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</si>
  <si>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</si>
  <si>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</si>
  <si>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</si>
  <si>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t>Memória de cálculo</t>
  </si>
  <si>
    <t xml:space="preserve">Transporte </t>
  </si>
  <si>
    <t>Auxílio-refeição/Alimentação</t>
  </si>
  <si>
    <t>Assistência Funeral e Seguro de vida</t>
  </si>
  <si>
    <t>Assistência Odontológica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</si>
  <si>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</si>
  <si>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</si>
  <si>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</si>
  <si>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</si>
  <si>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</si>
  <si>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</si>
  <si>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sobre o Aviso Prévio Indenizado</t>
  </si>
  <si>
    <t>Aviso Prévio Trabalhado</t>
  </si>
  <si>
    <t>Incidência de GPS, FGTS e outras contribuições sobre o Aviso Prévio Trabalhado</t>
  </si>
  <si>
    <t>Multa do FGTS sobre Aviso Prévio Trabalhado</t>
  </si>
  <si>
    <t>MÓDULO 4 - CUSTO DE REPOSIÇÃO DO PROFISSIONAL AUSENTE</t>
  </si>
  <si>
    <t>SUBMÓDULO 4.1 - SUBSTITUTO NAS AUSÊNCIAS LEGAIS</t>
  </si>
  <si>
    <t>4.1</t>
  </si>
  <si>
    <t>Ausências Legais</t>
  </si>
  <si>
    <t xml:space="preserve">Substituto na cobertura de Férias 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</si>
  <si>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</si>
  <si>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</si>
  <si>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</si>
  <si>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Materninade</t>
  </si>
  <si>
    <t>SUBMÓDULO 4.2 -  SUBSTITUTO NA INTRAJORNADA</t>
  </si>
  <si>
    <t>4.2</t>
  </si>
  <si>
    <t>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</si>
  <si>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</si>
  <si>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</si>
  <si>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</si>
  <si>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nas Ausências Legais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</si>
  <si>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</si>
  <si>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</si>
  <si>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</si>
  <si>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</si>
  <si>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</si>
  <si>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</si>
  <si>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t>Utensílios</t>
  </si>
  <si>
    <t>MÓDULO 6 - CUSTOS INDIRETOS, TRIBUTOS E LUCRO</t>
  </si>
  <si>
    <t>Custos indiretos, tributos e lucro</t>
  </si>
  <si>
    <t xml:space="preserve">Custos indiretos  </t>
  </si>
  <si>
    <t>Lucro</t>
  </si>
  <si>
    <t>Tributos</t>
  </si>
  <si>
    <t>C.1</t>
  </si>
  <si>
    <t>PIS</t>
  </si>
  <si>
    <t>C.2</t>
  </si>
  <si>
    <t>COFINS</t>
  </si>
  <si>
    <t>C.3</t>
  </si>
  <si>
    <t>ISS</t>
  </si>
  <si>
    <t>C.4</t>
  </si>
  <si>
    <t>QUADRO-RESUMO DO CUSTO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</si>
  <si>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</si>
  <si>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</si>
  <si>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</si>
  <si>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</si>
  <si>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</si>
  <si>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</si>
  <si>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(A+B+C+D+E)</t>
  </si>
  <si>
    <t>Módulo 6 - Custos Indiretos, Tributos e Lucro</t>
  </si>
  <si>
    <t>VALOR TOTAL POR EMPREGADO</t>
  </si>
  <si>
    <t>QUADRO-RESUMO DO VALOR MENSAL DOS SERVIÇOS</t>
  </si>
  <si>
    <t>Tipo de Serviço ( A )</t>
  </si>
  <si>
    <t>Valor Proposto por Empregado ( B )</t>
  </si>
  <si>
    <t>Quantidade de Empregados por Posto ( C )</t>
  </si>
  <si>
    <t>Valor Proposto por Posto ( D ) = ( B x C )</t>
  </si>
  <si>
    <t>Quantidade de Postos ( E )</t>
  </si>
  <si>
    <t>Valor Total do Serviço ( F ) = ( D x E )</t>
  </si>
  <si>
    <t>QUADRO DEMONSTRATIVO DO VALOR GLOBAL DA PROPOSTA</t>
  </si>
  <si>
    <t>Descrição</t>
  </si>
  <si>
    <t>Valor proposto por unidade de medida</t>
  </si>
  <si>
    <t>Valor mensal do serviço</t>
  </si>
  <si>
    <t>Valor global da proposta (valor mensal multiplicado pelo número de meses do contrato)</t>
  </si>
  <si>
    <t>Valor Ajustado do Item pelo nº de Colaboradores</t>
  </si>
  <si>
    <t>Valor Total da Área</t>
  </si>
  <si>
    <t>VALOR MENSAL POR ENCARREGADO</t>
  </si>
  <si>
    <t>(2)
Frequência no Mês (horas)</t>
  </si>
  <si>
    <t>(3)
Jornada de Trabalho no Mês (horas)</t>
  </si>
  <si>
    <t>(4)
Preços Homem/mês (R$)</t>
  </si>
  <si>
    <t>(5)
Subtotal
(R$/m²)</t>
  </si>
  <si>
    <t>(1x2x3)
Produtividade</t>
  </si>
  <si>
    <t>UNIFORMES ENCARREGADO - GRUPOS 1</t>
  </si>
  <si>
    <t>08270.012925/2021-68</t>
  </si>
  <si>
    <t xml:space="preserve"> PLANILHA DE CUSTOS E FORMAÇÃO DE PREÇOS </t>
  </si>
  <si>
    <t>09:00 (nove horas) - horário de Brasília/DF</t>
  </si>
  <si>
    <t>Fortaleza/CE</t>
  </si>
  <si>
    <t>SEEACONCE</t>
  </si>
  <si>
    <t>Auxílio-saúde</t>
  </si>
  <si>
    <t>22 dias úteis x ((3,6x2)-(SN*6%)</t>
  </si>
  <si>
    <t>Outros (cesta básica)</t>
  </si>
  <si>
    <t>AL = (1 ÷ 30 ÷ 12) × 100 ≅ 0,28% (Estimativa de 1 dia de licença por ano)</t>
  </si>
  <si>
    <t>LP = (5 ÷ 30 ÷ 12) × 0,015 × 100 ≅ 0,02% (Estimativa de 1 dia de ausência legal por ano. Dados do IBGE, 1,5% é a média de trabalhadores que são pais durante o ano.)</t>
  </si>
  <si>
    <t>LP = (1 ÷ 12) × 0,0178 × 100 ≅ 0,07% (Estimativa de 1 (uma) licença de 30 (trinta) dias por ano e de 1,78% dos empregados usufruindo 30 (trinta) dias de licença por ano.)</t>
  </si>
  <si>
    <t>Será pago somente após o 1º ano de contrato</t>
  </si>
  <si>
    <t>Substituto na cobertura de Outras Ausências (doença)</t>
  </si>
  <si>
    <t>LM = (5 ÷ 30 ÷ 12) × 100 ≅ 1,39%</t>
  </si>
  <si>
    <t>LP = (5 ÷ 30 ÷ 12) × 0,015 × 100 ≅ 0,02% (Estimativa de 1 dia de ausência legal por ano. Dados do IBGE, 1,5% é a média de trabalhadores que são mães durante o ano.)</t>
  </si>
  <si>
    <t>API = =(1/12)*0,05 (Estimativa de 5% do pessoal ser demitido pelo empregador)</t>
  </si>
  <si>
    <t>FGTS sobre API = API × 0,08 × 100 → % FGTS sobre API = 0,0042 × 0,08 × 100 ≅ 0,03% (Alíquota do FGTS: 8%)</t>
  </si>
  <si>
    <t>Multa sobre FGTS = 0,08 × 0,4 × 0,9 × 100 ≅ 0,16% (Alíquota do FGTS: 8%, Alíquota da Multa sobre o saldo do FGTS: 40%, Funcionários remanescentes: 90% - estimativa de 10% dos funcionários pedirem demissão)</t>
  </si>
  <si>
    <t>APT = (7/30) ÷ 12 × 100 ∴ % APT ≅ 1,94% (7/30 proporção de dias de aviso prévio a que o empregado tem direito de se ausentar durante o mês, 12 é o número de meses do ano)</t>
  </si>
  <si>
    <t>Encargos sobre APT = % do Submódulo 2.2 × % Aviso Prévio Trabalhado</t>
  </si>
  <si>
    <t>Multa e CS sobre FGTS = APT × 0,08 × 0,4 × 100 (Índice que demonstra o custo estimado com a Multa do FGTS e contribuição social sobre o Aviso Prévio Trabalhado - Alíquota do FGTS: 8%, Alíquota da Multa sobre o saldo do FGTS: 40%)</t>
  </si>
  <si>
    <t>Encarregado de Turma</t>
  </si>
  <si>
    <t>CBO 4101-05</t>
  </si>
  <si>
    <t>Auxiliar de Serviços Gerais</t>
  </si>
  <si>
    <t>CBO 5143-20</t>
  </si>
  <si>
    <t>Limpeza</t>
  </si>
  <si>
    <r>
      <t xml:space="preserve">ENCARREGADO </t>
    </r>
    <r>
      <rPr>
        <b/>
        <sz val="12"/>
        <rFont val="Times New Roman"/>
        <family val="1"/>
      </rPr>
      <t>COM</t>
    </r>
    <r>
      <rPr>
        <sz val="12"/>
        <rFont val="Times New Roman"/>
        <family val="1"/>
      </rPr>
      <t xml:space="preserve"> PERICULOSIDADE</t>
    </r>
  </si>
  <si>
    <r>
      <t xml:space="preserve">AUXILIAR DE SERVIÇOS GERAIS </t>
    </r>
    <r>
      <rPr>
        <b/>
        <sz val="12"/>
        <rFont val="Times New Roman"/>
        <family val="1"/>
      </rPr>
      <t>COM</t>
    </r>
    <r>
      <rPr>
        <sz val="12"/>
        <rFont val="Times New Roman"/>
        <family val="1"/>
      </rPr>
      <t xml:space="preserve"> PERICULOSIDADE</t>
    </r>
  </si>
  <si>
    <r>
      <t xml:space="preserve">AUXILIAR DE SERVIÇOS GERAIS </t>
    </r>
    <r>
      <rPr>
        <b/>
        <sz val="12"/>
        <rFont val="Times New Roman"/>
        <family val="1"/>
      </rPr>
      <t>SEM</t>
    </r>
    <r>
      <rPr>
        <sz val="12"/>
        <rFont val="Times New Roman"/>
        <family val="1"/>
      </rPr>
      <t xml:space="preserve"> PERICULOSIDADE</t>
    </r>
  </si>
  <si>
    <t>Aux. Serviços Gerais</t>
  </si>
  <si>
    <t>ÁREA INTERNA (Produtividade 1.200m²)</t>
  </si>
  <si>
    <t>ÁREA EXTERNA (Produtividade 6.000m²)</t>
  </si>
  <si>
    <t>ESQUADRIAS EXTERNAS - FACE INTERNA (Produtividade 380m²)</t>
  </si>
  <si>
    <t>ÁREA EXTERNA (Produtividade 2.700 m²)</t>
  </si>
  <si>
    <t>ÁREA EXTERNA (Produtividade 2.700m²)</t>
  </si>
  <si>
    <t>Vida Útil Estimada (meses)</t>
  </si>
  <si>
    <t>Valor Mensal</t>
  </si>
  <si>
    <t>Kit Unger Completo – Limpeza de Vidro</t>
  </si>
  <si>
    <t>Sinalizador para piso molhado</t>
  </si>
  <si>
    <t>Balde plástico de 10 litros</t>
  </si>
  <si>
    <t>Desentupidor de pia</t>
  </si>
  <si>
    <t>Desentupidor de vaso</t>
  </si>
  <si>
    <t>Escada extensiva de alumínio, 13x2 degraus, tipo Excelsa</t>
  </si>
  <si>
    <t>Escova oval de nylon, grande</t>
  </si>
  <si>
    <t>Espátula de 3"</t>
  </si>
  <si>
    <t>Luva de borracha látex</t>
  </si>
  <si>
    <t>Aspirador de pó e água profissional - 1200 watts, 127/220 v</t>
  </si>
  <si>
    <t>Escada cavalete de alumínio com 08 degraus</t>
  </si>
  <si>
    <t>Unidade de medida</t>
  </si>
  <si>
    <t>Quantidade/mês</t>
  </si>
  <si>
    <t>Valor de referência unitário</t>
  </si>
  <si>
    <t>Quantidade/ano</t>
  </si>
  <si>
    <t xml:space="preserve">Valor de Referência anual </t>
  </si>
  <si>
    <t>Papel higiênico folha dupla, rolo com no mínimo 30m, com folha branca, neutro, alta absorção e não reciclado. Parâmetro mínimo de qualidade: Santher</t>
  </si>
  <si>
    <t>Fardo</t>
  </si>
  <si>
    <t>Papel higiênico folha dupla, rolão com no mínimo 300 m, com folha branca, neutro, alta absorção e não reciclado. Parâmetro mínimo de qualidade: Santher</t>
  </si>
  <si>
    <t>Caixas</t>
  </si>
  <si>
    <t>Papel toalha, 23 x 27 cm, cor branca, liso, macio, alta absorção, 2 dobras, não reciclado, embalagem: pacote com 1250 folhas.</t>
  </si>
  <si>
    <t>Pcte</t>
  </si>
  <si>
    <t>Galão</t>
  </si>
  <si>
    <t>360 litros = 72 galões</t>
  </si>
  <si>
    <r>
      <t>Ácido muriático em líquido composto de HCL+H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 incolor para limpeza em geral acondicionado em frasco contendo 1 litro do produto</t>
    </r>
  </si>
  <si>
    <t xml:space="preserve">Álcool etílico hidratado 92,8 - INPM - </t>
  </si>
  <si>
    <t>Litro</t>
  </si>
  <si>
    <t>Aromatizante líquido</t>
  </si>
  <si>
    <t>Detergente líquido neutro biodegradável, composto por matéria ativa detergente, pH situado entre 5,5 e 8,0. O produto deverá ser transparente, isento de perfume, partículas insolúveis ou material precipitado e inócuo à pele. Embalado em frasco plástico flexível e inquebrável com capacidade entre 500 e 1000 ml, provido de tampa fixada sob pressão e bico aplicador.</t>
  </si>
  <si>
    <t>Sabão em pó, para limpeza pesada, em utilização para limpezas diversas, com a seguinte composição mínima: tensoativo, enzimas, água, perfume, tamponantes, coadjuvantes, sinergista, branqueador ótico e corante, biodegradável, com aromatizado, de coloração azulada, acondicionado em embalagem plástica com 5 kg, rótulo com informações sobre o sabão em pó, fabricante, responsável técnico, registro no Ministério da Saúde ou ANVISA.</t>
  </si>
  <si>
    <t>Pacote</t>
  </si>
  <si>
    <t>Esponja dupla face. Espuma, fibra sintética, retangular, anatômica, média, limpeza geral, uma face macia e outra áspera, embalagem com 04 (quatro) unidades.</t>
  </si>
  <si>
    <t>Flanela 30x40 para limpeza, com acabamento, cor amarela, branca ou laranja.</t>
  </si>
  <si>
    <t>Limpa vidro, frasco com 500 ml. Limpador multiuso com álcool para limpeza de vidros, embalagem plástica de 500 ml.</t>
  </si>
  <si>
    <t>Lustra móveis à base de cera natural e sintética; coadjuvante; emulsificante, perfume, preservativo, silicone a água, frasco com 500 ml - com registro no Ministério da Saúde.</t>
  </si>
  <si>
    <t>Luva de borracha (P/M/G), látex natural, antiderrapante, forrada, tamanho médio, com punho ajustável, com bainha, comprimento total mínimo 33 cm.</t>
  </si>
  <si>
    <t>Máscara descartável retangular, confeccionada em TNT - 100% polipropileno, do tipo agulhado, com 40 g/m², com elásticos laterais recobertos com algodão e três pregas para ajuste de tamanho na face. Tamanho único.</t>
  </si>
  <si>
    <t>Caixa</t>
  </si>
  <si>
    <t>Limpador concentrado multiuso, bactericida e biodegradável, diluição de 1:50, embalagem plástica de 500 ml (anexar ficha técnica com registro no Ministério da Saúde).</t>
  </si>
  <si>
    <t>Pano de chão, medindo aproximadamente 67 x 39. Em algodão, tipo saco.</t>
  </si>
  <si>
    <t>Refil para MOP úmido em algodão, com ponta dobrada, 260 g, tamanho mínimo de 14 cm de largura, 35cm de comprimento e 04 cm de altura.</t>
  </si>
  <si>
    <r>
      <t>Sabonete líquido, perfumado, com PH neutro, para uso em saboneteira, diluição: </t>
    </r>
    <r>
      <rPr>
        <u/>
        <sz val="12"/>
        <color theme="1"/>
        <rFont val="Times New Roman"/>
        <family val="1"/>
      </rPr>
      <t>pronto uso</t>
    </r>
    <r>
      <rPr>
        <sz val="12"/>
        <color theme="1"/>
        <rFont val="Times New Roman"/>
        <family val="1"/>
      </rPr>
      <t>, com registro no Ministério da Saúde. Embalagem compra: reservatório bombona plástica com 5 litros.</t>
    </r>
  </si>
  <si>
    <t>Bombona</t>
  </si>
  <si>
    <t>Saco Plástico p/lixo 100 lt (pct c/100 unidades), para coleta de lixo sólido, de cor azul ou preto, espessura mínima de 6 micras parede dupla, largura 75 cm, altura 105 cm.</t>
  </si>
  <si>
    <t>Saco Plástico p/lixo 40 lt (pct c/100 unidades), para coleta de lixo sólido, de cor azul ou preto, espessura mínima de 6 micras parede dupla.</t>
  </si>
  <si>
    <r>
      <t>Vassoura de pelo, 40 cm, com cabo madeira. Material Cepo: madeira, Material Cerdas: </t>
    </r>
    <r>
      <rPr>
        <u/>
        <sz val="12"/>
        <color theme="1"/>
        <rFont val="Times New Roman"/>
        <family val="1"/>
      </rPr>
      <t>piaçava</t>
    </r>
    <r>
      <rPr>
        <sz val="12"/>
        <color theme="1"/>
        <rFont val="Times New Roman"/>
        <family val="1"/>
      </rPr>
      <t>, Material Cabo: madeira, Comprimento Cabo: 1,20 m, Comprimento Cepo: 40 cm, Aplicação: limpeza em geral, Características Adicionais: com cabo perfeitamente reto, lixado e recoberto com capa plástica.</t>
    </r>
  </si>
  <si>
    <t>Borrifador</t>
  </si>
  <si>
    <t>Espanador de teto com cabo com medidas mínimas de 1,27x2x2, extensível até 2,25 m.</t>
  </si>
  <si>
    <t>Estopa para polimento</t>
  </si>
  <si>
    <t>Unid.</t>
  </si>
  <si>
    <t>Lã de aço carbono, fino, pacote 60g com 8 unidades cada.</t>
  </si>
  <si>
    <t>Pá para lixo, em alumínio, com cabo de madeira revestido em plástico, medindo 80 cm.</t>
  </si>
  <si>
    <t>Polidor de metal. Pasta polidora. Remoção de oxidação e ferrugem de superfícies de metal. Aplicação manual. Frasco de 200 ml.</t>
  </si>
  <si>
    <t>Frasco</t>
  </si>
  <si>
    <t>Rodo de 30 cm com cabo madeira. Rodo duplo de madeira e borracha c/ cabo de 1,5 m – Base de 30 cm.</t>
  </si>
  <si>
    <t>Rodo de 40 cm com cabo madeira. Rodo duplo de madeira e borracha c/ cabo de 1,5 m–base de 40 cm</t>
  </si>
  <si>
    <r>
      <t>Vassoura de pelo, 40 cm, com cabo madeira. Material Cepo: madeira, Material Cerdas: </t>
    </r>
    <r>
      <rPr>
        <u/>
        <sz val="12"/>
        <color theme="1"/>
        <rFont val="Times New Roman"/>
        <family val="1"/>
      </rPr>
      <t>nylon</t>
    </r>
    <r>
      <rPr>
        <sz val="12"/>
        <color theme="1"/>
        <rFont val="Times New Roman"/>
        <family val="1"/>
      </rPr>
      <t>, Material Cabo: madeira, Comprimento Cabo: 1,20 m, Comprimento Cepo: 40 cm, Aplicação: limpeza em geral, Características Adicionais: com cabo perfeitamente reto lixado e recoberto com capa plástica.</t>
    </r>
  </si>
  <si>
    <t>Vassoura de piaçava (ou similar), cerdas de nylon chapa com capa e cabo revestido em plástico com no mínimo 120 cm de comprimento.</t>
  </si>
  <si>
    <t>Vassoura para sanitário, higiênica, para limpeza de vaso sanitário, cerdas de nylon ondulado, cabo revestido em plástico entre 18 a 20 cm.</t>
  </si>
  <si>
    <t>Cabo de vassoura alongado</t>
  </si>
  <si>
    <t>Vaselina</t>
  </si>
  <si>
    <t xml:space="preserve">ÁLCOOL LÍQUIDO 70 º GRAUS </t>
  </si>
  <si>
    <t>LT</t>
  </si>
  <si>
    <t>FLANELA AMARELA  ( MAIOR TAMANHO )</t>
  </si>
  <si>
    <t>UND</t>
  </si>
  <si>
    <t>PEDRA SANITÁRIA</t>
  </si>
  <si>
    <t>SABÃO EM PÓ 500G ( OMO OU SIMILAR )</t>
  </si>
  <si>
    <t>PAPEL HIGIÊNICO FOLHA DUPLA</t>
  </si>
  <si>
    <t>FARDO</t>
  </si>
  <si>
    <t>ÁGUA SANITÁRIA</t>
  </si>
  <si>
    <t xml:space="preserve">MULTI- USO ( VEJA ) </t>
  </si>
  <si>
    <t>500 ml</t>
  </si>
  <si>
    <t>PURIFICADOR DE AR ( LAVANDA )</t>
  </si>
  <si>
    <t>TB</t>
  </si>
  <si>
    <t xml:space="preserve">SACO P/ LIXO 40lt </t>
  </si>
  <si>
    <t>CENTO</t>
  </si>
  <si>
    <t xml:space="preserve">SACO P/ LIXO 100lt </t>
  </si>
  <si>
    <t xml:space="preserve">INSETICIDA </t>
  </si>
  <si>
    <t>SABONETE LÍQUIDO PEROLADO</t>
  </si>
  <si>
    <t>LIMPA VIDRO ( 500ml )</t>
  </si>
  <si>
    <t>ESPONJA DUPLA FACE</t>
  </si>
  <si>
    <t xml:space="preserve">CERA </t>
  </si>
  <si>
    <t>PAPEL TOALHA C/ 2000 FLS.  BRANCO INTERFOLHADO ( SULEG OU SIMILAR )</t>
  </si>
  <si>
    <t>FARDOS</t>
  </si>
  <si>
    <t>Qtde</t>
  </si>
  <si>
    <t>Carrinho para limpeza tipo sistema de duas águas acompanhado de esfregão. MOP. Balde para 30 litros medindo 65x44x36cm. Espremedor em plástico de alta resistência.</t>
  </si>
  <si>
    <t>Rodo de plástico c/borracha dupla c/base de 40 cm</t>
  </si>
  <si>
    <t>Carrinho de Mão</t>
  </si>
  <si>
    <t>Soprador de Folhas</t>
  </si>
  <si>
    <t>Furadeira de Impacto 750W</t>
  </si>
  <si>
    <t>Parafusadeira sem fio com bateria</t>
  </si>
  <si>
    <t>Kit de brocas 33 peças</t>
  </si>
  <si>
    <t>Kit de chaves (combinada CR-V, catraca, bits de encaixe, soquetes de encaixe, hexagonal) 110 peças</t>
  </si>
  <si>
    <t>Valor Referência mensal</t>
  </si>
  <si>
    <t>Água Sanitária. Solução aquosa a base de hipoclorito de sódio com teor de cloro ativo entre 2,0% e 5,5% p.p., durante o prazo de validade de no máximo 06 meses, embalada conforme NBR 13390; rótulo contendo: nome do produto, modo de usar, cuidados com a conservação, limitações de uso, princípio ativo, volume líquido, precauções em caso de acidentes, número do lote, data de fabricação, prazo de validade, registro no Ministério da Saúde, químico responsável e seu registro do CRQ. Embalagem (bombona) de 05 litros.</t>
  </si>
  <si>
    <t>Desinfetante/Desodorizante - galão c/ 05 lt. (Concentrado). Desinfetante uso geral, concentrado, bactericida e biodegradável - com diluição de 1:50 - com registro no Ministério da Saúde: embalagem plástica de 1 litro.</t>
  </si>
  <si>
    <t>Balde Espremedor MOP - conjunto MOP</t>
  </si>
  <si>
    <t>Valor de Referência mensal</t>
  </si>
  <si>
    <t>BOMBONA</t>
  </si>
  <si>
    <t>Total</t>
  </si>
  <si>
    <t>Valor total por colaborador</t>
  </si>
  <si>
    <t>total</t>
  </si>
  <si>
    <t>Valor de Referência anual</t>
  </si>
  <si>
    <t>Facão</t>
  </si>
  <si>
    <t>ITEM</t>
  </si>
  <si>
    <t>DESCRIÇÃO/ESPECIFICAÇÃO</t>
  </si>
  <si>
    <t>QUANTIDADE DE POSTOS POR m²</t>
  </si>
  <si>
    <t>Serviço de limpeza e conservação na Superintendência da Polícia Federal no Ceará</t>
  </si>
  <si>
    <t>Serviço de limpeza e conservação no NEPOM/NFTI</t>
  </si>
  <si>
    <t>Serviço de Limpeza e conservação no Aeroporto</t>
  </si>
  <si>
    <t>Serviço de limpeza e conservação no Shopping Iguatemi – NUPASS</t>
  </si>
  <si>
    <t>MATERIAIS – Unidades da Polícia Federal em Fortaleza/CE</t>
  </si>
  <si>
    <t>Serviço de limpeza e conservação na Delegacia da Polícia Federal em Juazeiro do Norte/CE - Prédio atual</t>
  </si>
  <si>
    <t>MATERIAIS – Delegacia da Polícia Federal em Juazeiro do Norte/CE</t>
  </si>
  <si>
    <t>GRUPO</t>
  </si>
  <si>
    <t xml:space="preserve">VALOR UNITÁRIO MÁXIMO ACEITÁVEL </t>
  </si>
  <si>
    <t xml:space="preserve">VALOR UNITÁRIO MENSAL MÁXIMO ACEITÁVEL </t>
  </si>
  <si>
    <t xml:space="preserve">VALOR UNITÁRIO ANUAL MÁXIMO ACEITÁVEL </t>
  </si>
  <si>
    <t>CE000092/2022</t>
  </si>
  <si>
    <t>22 dias úteis x R$ 23,11 - 1%</t>
  </si>
  <si>
    <t>50% x R$ 81,99</t>
  </si>
  <si>
    <t>Sob demanda</t>
  </si>
  <si>
    <t>POSTO</t>
  </si>
  <si>
    <t>ITENS 1 e 2  - SUPERINTENDÊNCIA DA POLÍCIA FEDERAL NO CEARÁ - COM PERICULOSIDADE</t>
  </si>
  <si>
    <t>ITEM 3 - NEPOM/NFTI - PORTO DO MUCURIPE - SEM PERICULOSIDADE</t>
  </si>
  <si>
    <t>ITEM 4 - AEROPORTO - DELEMIG - SEM PERICULOSIDADE</t>
  </si>
  <si>
    <t>ITEM 5 - SHOPPING IGUATEMI - PASSAPORTE - SEM PERICULOSIDADE</t>
  </si>
  <si>
    <t>ITEM 7 - DELEGACIA DE JUAZEIRO DO NORTE/CE - COM PERICULOSIDADE</t>
  </si>
  <si>
    <t>03/2022</t>
  </si>
  <si>
    <t>UNIFORMES SERVENTES - GRUPOS 1 e 2</t>
  </si>
  <si>
    <t>DESINFETANTE ( AGEX LIMP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FRAGRÂNCIA  VARIADAS)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</si>
</sst>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R$&quot;\ #,##0.00"/>
    <numFmt numFmtId="165" formatCode="&quot;R$&quot;\ #,##0.0000"/>
    <numFmt numFmtId="166" formatCode="0.000000000"/>
    <numFmt numFmtId="167" formatCode="0.00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7.5"/>
      <name val="Times New Roman"/>
      <family val="1"/>
    </font>
    <font>
      <b/>
      <sz val="10"/>
      <color rgb="FFFF0000"/>
      <name val="Times New Roman"/>
      <family val="1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12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8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10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3" fillId="0" borderId="0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7" fontId="5" fillId="0" borderId="1" xfId="0" applyNumberFormat="1" applyFont="1" applyBorder="1" applyAlignment="1">
      <alignment horizontal="center" vertical="center"/>
    </xf>
    <xf numFmtId="10" fontId="12" fillId="0" borderId="1" xfId="1" applyNumberFormat="1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/>
    <xf numFmtId="9" fontId="0" fillId="0" borderId="0" xfId="1" applyFont="1"/>
    <xf numFmtId="10" fontId="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19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justify" vertical="center" wrapText="1"/>
    </xf>
    <xf numFmtId="0" fontId="3" fillId="5" borderId="0" xfId="0" applyFont="1" applyFill="1" applyAlignment="1">
      <alignment horizontal="justify"/>
    </xf>
    <xf numFmtId="164" fontId="3" fillId="5" borderId="0" xfId="0" applyNumberFormat="1" applyFont="1" applyFill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3" fillId="0" borderId="1" xfId="0" applyFont="1" applyBorder="1"/>
    <xf numFmtId="0" fontId="23" fillId="0" borderId="0" xfId="0" applyFont="1"/>
    <xf numFmtId="0" fontId="22" fillId="0" borderId="1" xfId="0" applyFont="1" applyBorder="1" applyAlignment="1">
      <alignment wrapText="1"/>
    </xf>
    <xf numFmtId="0" fontId="22" fillId="0" borderId="1" xfId="0" applyFont="1" applyFill="1" applyBorder="1" applyAlignment="1">
      <alignment vertical="center" wrapText="1"/>
    </xf>
    <xf numFmtId="0" fontId="22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justify"/>
    </xf>
    <xf numFmtId="164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justify" vertical="center"/>
    </xf>
    <xf numFmtId="0" fontId="0" fillId="5" borderId="0" xfId="0" applyFill="1" applyAlignment="1">
      <alignment vertical="center"/>
    </xf>
    <xf numFmtId="0" fontId="23" fillId="5" borderId="1" xfId="0" applyFont="1" applyFill="1" applyBorder="1" applyAlignment="1">
      <alignment horizontal="center" vertical="center"/>
    </xf>
    <xf numFmtId="0" fontId="27" fillId="5" borderId="1" xfId="2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left" vertical="center" wrapText="1"/>
    </xf>
    <xf numFmtId="0" fontId="0" fillId="5" borderId="0" xfId="0" applyFont="1" applyFill="1" applyAlignment="1">
      <alignment horizontal="center"/>
    </xf>
    <xf numFmtId="0" fontId="0" fillId="5" borderId="1" xfId="0" applyFont="1" applyFill="1" applyBorder="1" applyAlignment="1">
      <alignment horizontal="center" vertical="center" wrapText="1"/>
    </xf>
    <xf numFmtId="164" fontId="0" fillId="5" borderId="1" xfId="0" applyNumberFormat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5" borderId="0" xfId="0" applyFont="1" applyFill="1" applyAlignment="1">
      <alignment horizontal="left"/>
    </xf>
    <xf numFmtId="164" fontId="28" fillId="5" borderId="0" xfId="0" applyNumberFormat="1" applyFont="1" applyFill="1" applyAlignment="1">
      <alignment horizontal="center"/>
    </xf>
    <xf numFmtId="0" fontId="0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5" borderId="0" xfId="0" applyFont="1" applyFill="1" applyAlignment="1">
      <alignment horizontal="center" vertical="center"/>
    </xf>
    <xf numFmtId="0" fontId="21" fillId="5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3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4" borderId="1" xfId="0" applyFont="1" applyFill="1" applyBorder="1" applyAlignment="1">
      <alignment horizontal="left" vertical="center"/>
    </xf>
    <xf numFmtId="0" fontId="11" fillId="5" borderId="8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left" vertical="center"/>
    </xf>
    <xf numFmtId="0" fontId="11" fillId="5" borderId="9" xfId="0" applyFont="1" applyFill="1" applyBorder="1" applyAlignment="1">
      <alignment horizontal="left" vertical="center"/>
    </xf>
    <xf numFmtId="49" fontId="11" fillId="5" borderId="8" xfId="0" applyNumberFormat="1" applyFont="1" applyFill="1" applyBorder="1" applyAlignment="1">
      <alignment horizontal="left" vertical="center"/>
    </xf>
    <xf numFmtId="49" fontId="11" fillId="5" borderId="7" xfId="0" applyNumberFormat="1" applyFont="1" applyFill="1" applyBorder="1" applyAlignment="1">
      <alignment horizontal="left" vertical="center"/>
    </xf>
    <xf numFmtId="49" fontId="11" fillId="5" borderId="9" xfId="0" applyNumberFormat="1" applyFont="1" applyFill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14" fontId="11" fillId="5" borderId="8" xfId="0" applyNumberFormat="1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left" vertical="center"/>
    </xf>
    <xf numFmtId="4" fontId="6" fillId="5" borderId="8" xfId="0" applyNumberFormat="1" applyFont="1" applyFill="1" applyBorder="1" applyAlignment="1">
      <alignment horizontal="left" vertical="center"/>
    </xf>
    <xf numFmtId="4" fontId="6" fillId="5" borderId="7" xfId="0" applyNumberFormat="1" applyFont="1" applyFill="1" applyBorder="1" applyAlignment="1">
      <alignment horizontal="left" vertical="center"/>
    </xf>
    <xf numFmtId="4" fontId="6" fillId="5" borderId="9" xfId="0" applyNumberFormat="1" applyFont="1" applyFill="1" applyBorder="1" applyAlignment="1">
      <alignment horizontal="left" vertical="center"/>
    </xf>
    <xf numFmtId="164" fontId="3" fillId="5" borderId="8" xfId="0" applyNumberFormat="1" applyFont="1" applyFill="1" applyBorder="1" applyAlignment="1">
      <alignment horizontal="center" vertical="center"/>
    </xf>
    <xf numFmtId="164" fontId="3" fillId="5" borderId="9" xfId="0" applyNumberFormat="1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horizontal="left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164" fontId="21" fillId="5" borderId="1" xfId="0" applyNumberFormat="1" applyFont="1" applyFill="1" applyBorder="1" applyAlignment="1">
      <alignment horizontal="center" vertical="center" wrapText="1"/>
    </xf>
    <xf numFmtId="0" fontId="21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/>
    </xf>
    <xf numFmtId="0" fontId="23" fillId="5" borderId="1" xfId="0" applyNumberFormat="1" applyFont="1" applyFill="1" applyBorder="1" applyAlignment="1">
      <alignment horizontal="center" vertical="center"/>
    </xf>
    <xf numFmtId="164" fontId="21" fillId="5" borderId="1" xfId="0" applyNumberFormat="1" applyFont="1" applyFill="1" applyBorder="1" applyAlignment="1">
      <alignment horizontal="center" vertical="center"/>
    </xf>
    <xf numFmtId="0" fontId="29" fillId="5" borderId="0" xfId="0" applyFont="1" applyFill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164" fontId="26" fillId="5" borderId="0" xfId="0" applyNumberFormat="1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2" fillId="0" borderId="0" xfId="0" applyFont="1"/>
    <xf numFmtId="0" fontId="22" fillId="5" borderId="1" xfId="0" applyFont="1" applyFill="1" applyBorder="1" applyAlignment="1">
      <alignment horizontal="center"/>
    </xf>
    <xf numFmtId="0" fontId="22" fillId="5" borderId="9" xfId="0" applyFont="1" applyFill="1" applyBorder="1" applyAlignment="1">
      <alignment horizontal="center"/>
    </xf>
    <xf numFmtId="0" fontId="22" fillId="5" borderId="9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22" fillId="5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2" xr:uid="{16725AEB-C4F1-4B2E-9947-58767A7D9576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BFD44-C702-45BF-B410-99994D94B1DF}">
  <dimension ref="A1:H10"/>
  <sheetViews>
    <sheetView zoomScale="145" zoomScaleNormal="145" workbookViewId="0">
      <selection activeCell="G5" sqref="G5"/>
    </sheetView>
  </sheetViews>
  <sheetFormatPr defaultRowHeight="15" x14ac:dyDescent="0.25"/>
  <cols>
    <col min="1" max="1" width="7.5703125" style="77" bestFit="1" customWidth="1"/>
    <col min="2" max="2" width="5.42578125" style="77" bestFit="1" customWidth="1"/>
    <col min="3" max="3" width="41.28515625" style="81" customWidth="1"/>
    <col min="4" max="5" width="15.85546875" style="77" customWidth="1"/>
    <col min="6" max="6" width="19.5703125" style="77" customWidth="1"/>
    <col min="7" max="7" width="24.5703125" style="77" bestFit="1" customWidth="1"/>
    <col min="8" max="8" width="23.42578125" style="77" bestFit="1" customWidth="1"/>
    <col min="9" max="16384" width="9.140625" style="77"/>
  </cols>
  <sheetData>
    <row r="1" spans="1:8" ht="30" x14ac:dyDescent="0.25">
      <c r="A1" s="75" t="s">
        <v>325</v>
      </c>
      <c r="B1" s="75" t="s">
        <v>315</v>
      </c>
      <c r="C1" s="76" t="s">
        <v>316</v>
      </c>
      <c r="D1" s="75" t="s">
        <v>317</v>
      </c>
      <c r="E1" s="85" t="s">
        <v>333</v>
      </c>
      <c r="F1" s="75" t="s">
        <v>326</v>
      </c>
      <c r="G1" s="75" t="s">
        <v>327</v>
      </c>
      <c r="H1" s="75" t="s">
        <v>328</v>
      </c>
    </row>
    <row r="2" spans="1:8" ht="30" x14ac:dyDescent="0.25">
      <c r="A2" s="97">
        <v>1</v>
      </c>
      <c r="B2" s="83">
        <v>1</v>
      </c>
      <c r="C2" s="98" t="s">
        <v>318</v>
      </c>
      <c r="D2" s="78">
        <v>10</v>
      </c>
      <c r="E2" s="86" t="s">
        <v>197</v>
      </c>
      <c r="F2" s="79">
        <f>'Aux. Serviços Gerais COM Pericu'!F149</f>
        <v>3778.4452004877803</v>
      </c>
      <c r="G2" s="79">
        <f>F2*D2</f>
        <v>37784.452004877807</v>
      </c>
      <c r="H2" s="79">
        <f>G2*12</f>
        <v>453413.42405853368</v>
      </c>
    </row>
    <row r="3" spans="1:8" x14ac:dyDescent="0.25">
      <c r="A3" s="97"/>
      <c r="B3" s="83">
        <v>2</v>
      </c>
      <c r="C3" s="98"/>
      <c r="D3" s="78">
        <v>1</v>
      </c>
      <c r="E3" s="86" t="s">
        <v>5</v>
      </c>
      <c r="F3" s="79">
        <f>'Encarregado COM Periculosidade'!F149</f>
        <v>4118.7394491357572</v>
      </c>
      <c r="G3" s="79">
        <f t="shared" ref="G3:G8" si="0">F3*D3</f>
        <v>4118.7394491357572</v>
      </c>
      <c r="H3" s="79">
        <f t="shared" ref="H3:H8" si="1">G3*12</f>
        <v>49424.873389629087</v>
      </c>
    </row>
    <row r="4" spans="1:8" ht="30" x14ac:dyDescent="0.25">
      <c r="A4" s="97"/>
      <c r="B4" s="78">
        <v>2</v>
      </c>
      <c r="C4" s="80" t="s">
        <v>319</v>
      </c>
      <c r="D4" s="78">
        <v>1</v>
      </c>
      <c r="E4" s="86" t="s">
        <v>197</v>
      </c>
      <c r="F4" s="79">
        <f>'Aux. Serviços Gerais SEM Pericu'!F149</f>
        <v>3087.711761795787</v>
      </c>
      <c r="G4" s="79">
        <f t="shared" si="0"/>
        <v>3087.711761795787</v>
      </c>
      <c r="H4" s="79">
        <f t="shared" si="1"/>
        <v>37052.541141549445</v>
      </c>
    </row>
    <row r="5" spans="1:8" ht="30" x14ac:dyDescent="0.25">
      <c r="A5" s="97"/>
      <c r="B5" s="78">
        <v>4</v>
      </c>
      <c r="C5" s="80" t="s">
        <v>320</v>
      </c>
      <c r="D5" s="78">
        <v>1</v>
      </c>
      <c r="E5" s="86" t="s">
        <v>197</v>
      </c>
      <c r="F5" s="79">
        <f>'Aux. Serviços Gerais SEM Pericu'!F149</f>
        <v>3087.711761795787</v>
      </c>
      <c r="G5" s="79">
        <f t="shared" si="0"/>
        <v>3087.711761795787</v>
      </c>
      <c r="H5" s="79">
        <f t="shared" si="1"/>
        <v>37052.541141549445</v>
      </c>
    </row>
    <row r="6" spans="1:8" ht="30" x14ac:dyDescent="0.25">
      <c r="A6" s="97"/>
      <c r="B6" s="78">
        <v>5</v>
      </c>
      <c r="C6" s="80" t="s">
        <v>321</v>
      </c>
      <c r="D6" s="78">
        <v>1</v>
      </c>
      <c r="E6" s="86" t="s">
        <v>197</v>
      </c>
      <c r="F6" s="79">
        <f>'Aux. Serviços Gerais SEM Pericu'!F149</f>
        <v>3087.711761795787</v>
      </c>
      <c r="G6" s="79">
        <f t="shared" si="0"/>
        <v>3087.711761795787</v>
      </c>
      <c r="H6" s="79">
        <f t="shared" si="1"/>
        <v>37052.541141549445</v>
      </c>
    </row>
    <row r="7" spans="1:8" ht="30" x14ac:dyDescent="0.25">
      <c r="A7" s="97"/>
      <c r="B7" s="78">
        <v>6</v>
      </c>
      <c r="C7" s="80" t="s">
        <v>322</v>
      </c>
      <c r="D7" s="78" t="s">
        <v>332</v>
      </c>
      <c r="E7" s="86" t="s">
        <v>0</v>
      </c>
      <c r="F7" s="79">
        <f>G7</f>
        <v>0</v>
      </c>
      <c r="G7" s="79">
        <f>H7/12</f>
        <v>0</v>
      </c>
      <c r="H7" s="79">
        <f>'Materiais  Consumo FORTALEZA'!G39</f>
        <v>0</v>
      </c>
    </row>
    <row r="8" spans="1:8" ht="45" x14ac:dyDescent="0.25">
      <c r="A8" s="97">
        <v>2</v>
      </c>
      <c r="B8" s="78">
        <v>7</v>
      </c>
      <c r="C8" s="80" t="s">
        <v>323</v>
      </c>
      <c r="D8" s="78">
        <v>3</v>
      </c>
      <c r="E8" s="86" t="s">
        <v>197</v>
      </c>
      <c r="F8" s="79">
        <f>'Aux. Serviços Gerais COM Pericu'!F149</f>
        <v>3778.4452004877803</v>
      </c>
      <c r="G8" s="79">
        <f t="shared" si="0"/>
        <v>11335.335601463341</v>
      </c>
      <c r="H8" s="79">
        <f t="shared" si="1"/>
        <v>136024.0272175601</v>
      </c>
    </row>
    <row r="9" spans="1:8" ht="30" x14ac:dyDescent="0.25">
      <c r="A9" s="97"/>
      <c r="B9" s="78">
        <v>8</v>
      </c>
      <c r="C9" s="80" t="s">
        <v>324</v>
      </c>
      <c r="D9" s="78" t="s">
        <v>332</v>
      </c>
      <c r="E9" s="86" t="s">
        <v>0</v>
      </c>
      <c r="F9" s="79">
        <f>G9</f>
        <v>0</v>
      </c>
      <c r="G9" s="79">
        <f>H9/12</f>
        <v>0</v>
      </c>
      <c r="H9" s="79">
        <f>'Materiais Consumo JUAZEIRO'!F19</f>
        <v>0</v>
      </c>
    </row>
    <row r="10" spans="1:8" x14ac:dyDescent="0.25">
      <c r="H10" s="82">
        <f>SUM(H2:H9)</f>
        <v>750019.94809037121</v>
      </c>
    </row>
  </sheetData>
  <mergeCells count="3">
    <mergeCell ref="A2:A7"/>
    <mergeCell ref="C2:C3"/>
    <mergeCell ref="A8:A9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FE938-65A7-452E-9BDE-D5BA42BE1150}">
  <sheetPr>
    <tabColor theme="4" tint="0.59999389629810485"/>
  </sheetPr>
  <dimension ref="B1:H150"/>
  <sheetViews>
    <sheetView topLeftCell="A103" zoomScale="145" zoomScaleNormal="145" workbookViewId="0">
      <selection activeCell="D7" sqref="D7:F7"/>
    </sheetView>
  </sheetViews>
  <sheetFormatPr defaultColWidth="8.85546875" defaultRowHeight="15" x14ac:dyDescent="0.25"/>
  <cols>
    <col min="1" max="1" width="1.85546875" customWidth="1"/>
    <col min="2" max="2" width="4.42578125" customWidth="1"/>
    <col min="3" max="3" width="21.42578125" customWidth="1"/>
    <col min="4" max="4" width="30.28515625" customWidth="1"/>
    <col min="5" max="5" width="19.7109375" customWidth="1"/>
    <col min="6" max="6" width="17.140625" customWidth="1"/>
    <col min="7" max="7" width="2.85546875" customWidth="1"/>
  </cols>
  <sheetData>
    <row r="1" spans="2:6" ht="17.45" customHeight="1" x14ac:dyDescent="0.25">
      <c r="B1" s="99" t="s">
        <v>175</v>
      </c>
      <c r="C1" s="100"/>
      <c r="D1" s="100"/>
      <c r="E1" s="100"/>
      <c r="F1" s="101"/>
    </row>
    <row r="2" spans="2:6" ht="17.45" customHeight="1" x14ac:dyDescent="0.25">
      <c r="B2" s="102"/>
      <c r="C2" s="103"/>
      <c r="D2" s="103"/>
      <c r="E2" s="103"/>
      <c r="F2" s="104"/>
    </row>
    <row r="3" spans="2:6" s="39" customFormat="1" ht="31.5" customHeight="1" x14ac:dyDescent="0.25">
      <c r="B3" s="105" t="s">
        <v>200</v>
      </c>
      <c r="C3" s="105"/>
      <c r="D3" s="105"/>
      <c r="E3" s="105"/>
      <c r="F3" s="105"/>
    </row>
    <row r="4" spans="2:6" ht="14.45" customHeight="1" x14ac:dyDescent="0.25">
      <c r="B4" s="106" t="s">
        <v>0</v>
      </c>
      <c r="C4" s="106"/>
      <c r="D4" s="106"/>
      <c r="E4" s="106"/>
      <c r="F4" s="106"/>
    </row>
    <row r="5" spans="2:6" ht="14.45" customHeight="1" x14ac:dyDescent="0.25">
      <c r="B5" s="107" t="s">
        <v>33</v>
      </c>
      <c r="C5" s="107"/>
      <c r="D5" s="108" t="s">
        <v>174</v>
      </c>
      <c r="E5" s="109"/>
      <c r="F5" s="110"/>
    </row>
    <row r="6" spans="2:6" ht="14.45" customHeight="1" x14ac:dyDescent="0.25">
      <c r="B6" s="107" t="s">
        <v>34</v>
      </c>
      <c r="C6" s="107"/>
      <c r="D6" s="111" t="s">
        <v>339</v>
      </c>
      <c r="E6" s="112"/>
      <c r="F6" s="113"/>
    </row>
    <row r="7" spans="2:6" x14ac:dyDescent="0.25">
      <c r="B7" s="107" t="s">
        <v>35</v>
      </c>
      <c r="C7" s="107"/>
      <c r="D7" s="120">
        <v>44645</v>
      </c>
      <c r="E7" s="109"/>
      <c r="F7" s="110"/>
    </row>
    <row r="8" spans="2:6" x14ac:dyDescent="0.25">
      <c r="B8" s="107" t="s">
        <v>36</v>
      </c>
      <c r="C8" s="107"/>
      <c r="D8" s="108" t="s">
        <v>176</v>
      </c>
      <c r="E8" s="109"/>
      <c r="F8" s="110"/>
    </row>
    <row r="9" spans="2:6" x14ac:dyDescent="0.25">
      <c r="B9" s="106" t="s">
        <v>0</v>
      </c>
      <c r="C9" s="106"/>
      <c r="D9" s="106"/>
      <c r="E9" s="106"/>
      <c r="F9" s="106"/>
    </row>
    <row r="10" spans="2:6" x14ac:dyDescent="0.25">
      <c r="B10" s="121" t="s">
        <v>37</v>
      </c>
      <c r="C10" s="121"/>
      <c r="D10" s="121"/>
      <c r="E10" s="121"/>
      <c r="F10" s="121"/>
    </row>
    <row r="11" spans="2:6" x14ac:dyDescent="0.25">
      <c r="B11" s="37" t="s">
        <v>38</v>
      </c>
      <c r="C11" s="114" t="s">
        <v>39</v>
      </c>
      <c r="D11" s="115"/>
      <c r="E11" s="116"/>
      <c r="F11" s="10"/>
    </row>
    <row r="12" spans="2:6" x14ac:dyDescent="0.25">
      <c r="B12" s="37" t="s">
        <v>40</v>
      </c>
      <c r="C12" s="114" t="s">
        <v>41</v>
      </c>
      <c r="D12" s="115"/>
      <c r="E12" s="116"/>
      <c r="F12" s="36" t="s">
        <v>177</v>
      </c>
    </row>
    <row r="13" spans="2:6" x14ac:dyDescent="0.25">
      <c r="B13" s="37" t="s">
        <v>42</v>
      </c>
      <c r="C13" s="114" t="s">
        <v>43</v>
      </c>
      <c r="D13" s="115"/>
      <c r="E13" s="116"/>
      <c r="F13" s="36" t="s">
        <v>329</v>
      </c>
    </row>
    <row r="14" spans="2:6" x14ac:dyDescent="0.25">
      <c r="B14" s="37" t="s">
        <v>44</v>
      </c>
      <c r="C14" s="114" t="s">
        <v>45</v>
      </c>
      <c r="D14" s="115"/>
      <c r="E14" s="116"/>
      <c r="F14" s="36">
        <v>12</v>
      </c>
    </row>
    <row r="15" spans="2:6" x14ac:dyDescent="0.25">
      <c r="B15" s="106" t="s">
        <v>0</v>
      </c>
      <c r="C15" s="106"/>
      <c r="D15" s="106"/>
      <c r="E15" s="106"/>
      <c r="F15" s="106"/>
    </row>
    <row r="16" spans="2:6" x14ac:dyDescent="0.25">
      <c r="B16" s="117" t="s">
        <v>46</v>
      </c>
      <c r="C16" s="118"/>
      <c r="D16" s="118"/>
      <c r="E16" s="118"/>
      <c r="F16" s="119"/>
    </row>
    <row r="17" spans="2:6" x14ac:dyDescent="0.25">
      <c r="B17" s="124" t="s">
        <v>47</v>
      </c>
      <c r="C17" s="124"/>
      <c r="D17" s="124"/>
      <c r="E17" s="124"/>
      <c r="F17" s="36" t="s">
        <v>195</v>
      </c>
    </row>
    <row r="18" spans="2:6" x14ac:dyDescent="0.25">
      <c r="B18" s="124" t="s">
        <v>48</v>
      </c>
      <c r="C18" s="124"/>
      <c r="D18" s="124"/>
      <c r="E18" s="124"/>
      <c r="F18" s="36" t="s">
        <v>14</v>
      </c>
    </row>
    <row r="19" spans="2:6" x14ac:dyDescent="0.25">
      <c r="B19" s="124" t="s">
        <v>49</v>
      </c>
      <c r="C19" s="124"/>
      <c r="D19" s="124"/>
      <c r="E19" s="124"/>
      <c r="F19" s="36">
        <v>12</v>
      </c>
    </row>
    <row r="20" spans="2:6" x14ac:dyDescent="0.25">
      <c r="B20" s="125" t="s">
        <v>0</v>
      </c>
      <c r="C20" s="125"/>
      <c r="D20" s="125"/>
      <c r="E20" s="125"/>
      <c r="F20" s="125"/>
    </row>
    <row r="21" spans="2:6" x14ac:dyDescent="0.25">
      <c r="B21" s="117" t="s">
        <v>50</v>
      </c>
      <c r="C21" s="118"/>
      <c r="D21" s="118"/>
      <c r="E21" s="118"/>
      <c r="F21" s="119"/>
    </row>
    <row r="22" spans="2:6" x14ac:dyDescent="0.25">
      <c r="B22" s="37">
        <v>1</v>
      </c>
      <c r="C22" s="114" t="s">
        <v>51</v>
      </c>
      <c r="D22" s="115"/>
      <c r="E22" s="116"/>
      <c r="F22" s="36" t="s">
        <v>195</v>
      </c>
    </row>
    <row r="23" spans="2:6" x14ac:dyDescent="0.25">
      <c r="B23" s="37">
        <v>2</v>
      </c>
      <c r="C23" s="114" t="s">
        <v>52</v>
      </c>
      <c r="D23" s="115"/>
      <c r="E23" s="116"/>
      <c r="F23" s="36" t="s">
        <v>196</v>
      </c>
    </row>
    <row r="24" spans="2:6" x14ac:dyDescent="0.25">
      <c r="B24" s="37">
        <v>3</v>
      </c>
      <c r="C24" s="114" t="s">
        <v>53</v>
      </c>
      <c r="D24" s="115"/>
      <c r="E24" s="116"/>
      <c r="F24" s="9">
        <v>1409.72</v>
      </c>
    </row>
    <row r="25" spans="2:6" x14ac:dyDescent="0.25">
      <c r="B25" s="37">
        <v>4</v>
      </c>
      <c r="C25" s="114" t="s">
        <v>54</v>
      </c>
      <c r="D25" s="115"/>
      <c r="E25" s="116"/>
      <c r="F25" s="36" t="s">
        <v>178</v>
      </c>
    </row>
    <row r="26" spans="2:6" x14ac:dyDescent="0.25">
      <c r="B26" s="37">
        <v>5</v>
      </c>
      <c r="C26" s="114" t="s">
        <v>55</v>
      </c>
      <c r="D26" s="115"/>
      <c r="E26" s="116"/>
      <c r="F26" s="10">
        <v>44562</v>
      </c>
    </row>
    <row r="27" spans="2:6" x14ac:dyDescent="0.25">
      <c r="B27" s="122" t="s">
        <v>0</v>
      </c>
      <c r="C27" s="122"/>
      <c r="D27" s="122"/>
      <c r="E27" s="122"/>
      <c r="F27" s="122"/>
    </row>
    <row r="28" spans="2:6" x14ac:dyDescent="0.25">
      <c r="B28" s="123" t="s">
        <v>56</v>
      </c>
      <c r="C28" s="123"/>
      <c r="D28" s="123"/>
      <c r="E28" s="123"/>
      <c r="F28" s="123"/>
    </row>
    <row r="29" spans="2:6" x14ac:dyDescent="0.25">
      <c r="B29" s="35">
        <v>1</v>
      </c>
      <c r="C29" s="121" t="s">
        <v>57</v>
      </c>
      <c r="D29" s="121"/>
      <c r="E29" s="121"/>
      <c r="F29" s="35" t="s">
        <v>58</v>
      </c>
    </row>
    <row r="30" spans="2:6" x14ac:dyDescent="0.25">
      <c r="B30" s="36" t="s">
        <v>59</v>
      </c>
      <c r="C30" s="114" t="s">
        <v>60</v>
      </c>
      <c r="D30" s="115"/>
      <c r="E30" s="116"/>
      <c r="F30" s="9">
        <f>F24</f>
        <v>1409.72</v>
      </c>
    </row>
    <row r="31" spans="2:6" x14ac:dyDescent="0.25">
      <c r="B31" s="36" t="s">
        <v>40</v>
      </c>
      <c r="C31" s="114" t="s">
        <v>61</v>
      </c>
      <c r="D31" s="115"/>
      <c r="E31" s="116"/>
      <c r="F31" s="11">
        <f>F30*30%</f>
        <v>422.916</v>
      </c>
    </row>
    <row r="32" spans="2:6" x14ac:dyDescent="0.25">
      <c r="B32" s="36" t="s">
        <v>42</v>
      </c>
      <c r="C32" s="114" t="s">
        <v>62</v>
      </c>
      <c r="D32" s="115"/>
      <c r="E32" s="116"/>
      <c r="F32" s="11">
        <v>0</v>
      </c>
    </row>
    <row r="33" spans="2:7" x14ac:dyDescent="0.25">
      <c r="B33" s="36" t="s">
        <v>63</v>
      </c>
      <c r="C33" s="114" t="s">
        <v>64</v>
      </c>
      <c r="D33" s="115"/>
      <c r="E33" s="116"/>
      <c r="F33" s="11">
        <v>0</v>
      </c>
    </row>
    <row r="34" spans="2:7" x14ac:dyDescent="0.25">
      <c r="B34" s="36" t="s">
        <v>65</v>
      </c>
      <c r="C34" s="114" t="s">
        <v>66</v>
      </c>
      <c r="D34" s="115"/>
      <c r="E34" s="116"/>
      <c r="F34" s="11">
        <v>0</v>
      </c>
    </row>
    <row r="35" spans="2:7" x14ac:dyDescent="0.25">
      <c r="B35" s="36" t="s">
        <v>67</v>
      </c>
      <c r="C35" s="114" t="s">
        <v>68</v>
      </c>
      <c r="D35" s="115"/>
      <c r="E35" s="116"/>
      <c r="F35" s="11">
        <v>0</v>
      </c>
    </row>
    <row r="36" spans="2:7" x14ac:dyDescent="0.25">
      <c r="B36" s="126" t="s">
        <v>69</v>
      </c>
      <c r="C36" s="127"/>
      <c r="D36" s="127"/>
      <c r="E36" s="128"/>
      <c r="F36" s="12">
        <f>SUM(F30:F35)</f>
        <v>1832.636</v>
      </c>
    </row>
    <row r="37" spans="2:7" x14ac:dyDescent="0.25">
      <c r="B37" s="122" t="s">
        <v>0</v>
      </c>
      <c r="C37" s="122"/>
      <c r="D37" s="122"/>
      <c r="E37" s="122"/>
      <c r="F37" s="122"/>
    </row>
    <row r="38" spans="2:7" x14ac:dyDescent="0.25">
      <c r="B38" s="123" t="s">
        <v>70</v>
      </c>
      <c r="C38" s="123"/>
      <c r="D38" s="123"/>
      <c r="E38" s="123"/>
      <c r="F38" s="123"/>
    </row>
    <row r="39" spans="2:7" x14ac:dyDescent="0.25">
      <c r="B39" s="129" t="s">
        <v>0</v>
      </c>
      <c r="C39" s="129"/>
      <c r="D39" s="129"/>
      <c r="E39" s="129"/>
      <c r="F39" s="129"/>
    </row>
    <row r="40" spans="2:7" x14ac:dyDescent="0.25">
      <c r="B40" s="121" t="s">
        <v>71</v>
      </c>
      <c r="C40" s="121"/>
      <c r="D40" s="121"/>
      <c r="E40" s="121"/>
      <c r="F40" s="121"/>
    </row>
    <row r="41" spans="2:7" ht="14.45" customHeight="1" x14ac:dyDescent="0.25">
      <c r="B41" s="35" t="s">
        <v>72</v>
      </c>
      <c r="C41" s="130" t="s">
        <v>73</v>
      </c>
      <c r="D41" s="130"/>
      <c r="E41" s="35" t="s">
        <v>74</v>
      </c>
      <c r="F41" s="35" t="s">
        <v>58</v>
      </c>
    </row>
    <row r="42" spans="2:7" x14ac:dyDescent="0.25">
      <c r="B42" s="37" t="s">
        <v>59</v>
      </c>
      <c r="C42" s="124" t="s">
        <v>75</v>
      </c>
      <c r="D42" s="124"/>
      <c r="E42" s="13">
        <f>1/12</f>
        <v>8.3333333333333329E-2</v>
      </c>
      <c r="F42" s="11">
        <f>F36*E42</f>
        <v>152.71966666666665</v>
      </c>
      <c r="G42" s="40"/>
    </row>
    <row r="43" spans="2:7" x14ac:dyDescent="0.25">
      <c r="B43" s="37" t="s">
        <v>40</v>
      </c>
      <c r="C43" s="124" t="s">
        <v>76</v>
      </c>
      <c r="D43" s="124"/>
      <c r="E43" s="13">
        <f>(1/12+(1/3*1/12))</f>
        <v>0.1111111111111111</v>
      </c>
      <c r="F43" s="11">
        <f>F36*E43</f>
        <v>203.6262222222222</v>
      </c>
      <c r="G43" s="40"/>
    </row>
    <row r="44" spans="2:7" x14ac:dyDescent="0.25">
      <c r="B44" s="131" t="s">
        <v>69</v>
      </c>
      <c r="C44" s="131"/>
      <c r="D44" s="131"/>
      <c r="E44" s="131"/>
      <c r="F44" s="12">
        <f>SUM(F42:F43)</f>
        <v>356.34588888888885</v>
      </c>
    </row>
    <row r="45" spans="2:7" x14ac:dyDescent="0.25">
      <c r="B45" s="131" t="s">
        <v>0</v>
      </c>
      <c r="C45" s="131"/>
      <c r="D45" s="131"/>
      <c r="E45" s="131"/>
      <c r="F45" s="131"/>
    </row>
    <row r="46" spans="2:7" ht="24.95" customHeight="1" x14ac:dyDescent="0.25">
      <c r="B46" s="130" t="s">
        <v>77</v>
      </c>
      <c r="C46" s="130"/>
      <c r="D46" s="130"/>
      <c r="E46" s="130"/>
      <c r="F46" s="130"/>
    </row>
    <row r="47" spans="2:7" x14ac:dyDescent="0.25">
      <c r="B47" s="35" t="s">
        <v>78</v>
      </c>
      <c r="C47" s="121" t="s">
        <v>79</v>
      </c>
      <c r="D47" s="121"/>
      <c r="E47" s="35" t="s">
        <v>74</v>
      </c>
      <c r="F47" s="35" t="s">
        <v>58</v>
      </c>
    </row>
    <row r="48" spans="2:7" x14ac:dyDescent="0.25">
      <c r="B48" s="37" t="s">
        <v>59</v>
      </c>
      <c r="C48" s="124" t="s">
        <v>80</v>
      </c>
      <c r="D48" s="124"/>
      <c r="E48" s="13">
        <v>0.2</v>
      </c>
      <c r="F48" s="11">
        <f>(F36+F44)*E48</f>
        <v>437.79637777777782</v>
      </c>
    </row>
    <row r="49" spans="2:6" x14ac:dyDescent="0.25">
      <c r="B49" s="37" t="s">
        <v>40</v>
      </c>
      <c r="C49" s="124" t="s">
        <v>81</v>
      </c>
      <c r="D49" s="124"/>
      <c r="E49" s="13">
        <v>2.5000000000000001E-2</v>
      </c>
      <c r="F49" s="11">
        <f>(F36+F44)*E49</f>
        <v>54.724547222222228</v>
      </c>
    </row>
    <row r="50" spans="2:6" x14ac:dyDescent="0.25">
      <c r="B50" s="37" t="s">
        <v>42</v>
      </c>
      <c r="C50" s="124" t="s">
        <v>82</v>
      </c>
      <c r="D50" s="124"/>
      <c r="E50" s="41"/>
      <c r="F50" s="11">
        <f>(F36+F44)*E50</f>
        <v>0</v>
      </c>
    </row>
    <row r="51" spans="2:6" x14ac:dyDescent="0.25">
      <c r="B51" s="37" t="s">
        <v>44</v>
      </c>
      <c r="C51" s="124" t="s">
        <v>83</v>
      </c>
      <c r="D51" s="124"/>
      <c r="E51" s="13">
        <v>1.4999999999999999E-2</v>
      </c>
      <c r="F51" s="11">
        <f>(F36+F44)*E51</f>
        <v>32.834728333333331</v>
      </c>
    </row>
    <row r="52" spans="2:6" x14ac:dyDescent="0.25">
      <c r="B52" s="37" t="s">
        <v>65</v>
      </c>
      <c r="C52" s="124" t="s">
        <v>84</v>
      </c>
      <c r="D52" s="124"/>
      <c r="E52" s="13">
        <v>0.01</v>
      </c>
      <c r="F52" s="11">
        <f>(F36+F44)*E52</f>
        <v>21.88981888888889</v>
      </c>
    </row>
    <row r="53" spans="2:6" x14ac:dyDescent="0.25">
      <c r="B53" s="37" t="s">
        <v>67</v>
      </c>
      <c r="C53" s="124" t="s">
        <v>85</v>
      </c>
      <c r="D53" s="124"/>
      <c r="E53" s="13">
        <v>6.0000000000000001E-3</v>
      </c>
      <c r="F53" s="11">
        <f>(F36+F44)*E53</f>
        <v>13.133891333333334</v>
      </c>
    </row>
    <row r="54" spans="2:6" x14ac:dyDescent="0.25">
      <c r="B54" s="37" t="s">
        <v>86</v>
      </c>
      <c r="C54" s="124" t="s">
        <v>87</v>
      </c>
      <c r="D54" s="124"/>
      <c r="E54" s="13">
        <v>2E-3</v>
      </c>
      <c r="F54" s="11">
        <f>(F36+F44)*E54</f>
        <v>4.3779637777777785</v>
      </c>
    </row>
    <row r="55" spans="2:6" x14ac:dyDescent="0.25">
      <c r="B55" s="37" t="s">
        <v>88</v>
      </c>
      <c r="C55" s="124" t="s">
        <v>89</v>
      </c>
      <c r="D55" s="124"/>
      <c r="E55" s="13">
        <v>0.08</v>
      </c>
      <c r="F55" s="11">
        <f>(F36+F44)*E55</f>
        <v>175.11855111111112</v>
      </c>
    </row>
    <row r="56" spans="2:6" x14ac:dyDescent="0.25">
      <c r="B56" s="131" t="s">
        <v>69</v>
      </c>
      <c r="C56" s="131"/>
      <c r="D56" s="131"/>
      <c r="E56" s="14">
        <f>SUM(E48:E55)</f>
        <v>0.33800000000000002</v>
      </c>
      <c r="F56" s="12">
        <f>SUM(F48:F55)</f>
        <v>739.87587844444442</v>
      </c>
    </row>
    <row r="57" spans="2:6" x14ac:dyDescent="0.25">
      <c r="B57" s="129" t="s">
        <v>0</v>
      </c>
      <c r="C57" s="129"/>
      <c r="D57" s="129"/>
      <c r="E57" s="129"/>
      <c r="F57" s="129"/>
    </row>
    <row r="58" spans="2:6" x14ac:dyDescent="0.25">
      <c r="B58" s="121" t="s">
        <v>90</v>
      </c>
      <c r="C58" s="121"/>
      <c r="D58" s="121"/>
      <c r="E58" s="121"/>
      <c r="F58" s="121"/>
    </row>
    <row r="59" spans="2:6" x14ac:dyDescent="0.25">
      <c r="B59" s="35" t="s">
        <v>91</v>
      </c>
      <c r="C59" s="121" t="s">
        <v>92</v>
      </c>
      <c r="D59" s="121"/>
      <c r="E59" s="35" t="s">
        <v>93</v>
      </c>
      <c r="F59" s="35" t="s">
        <v>58</v>
      </c>
    </row>
    <row r="60" spans="2:6" x14ac:dyDescent="0.25">
      <c r="B60" s="37" t="s">
        <v>59</v>
      </c>
      <c r="C60" s="124" t="s">
        <v>94</v>
      </c>
      <c r="D60" s="124"/>
      <c r="E60" s="15" t="s">
        <v>180</v>
      </c>
      <c r="F60" s="11">
        <f>22*(3.6*2)-((F30*6%))</f>
        <v>73.816800000000001</v>
      </c>
    </row>
    <row r="61" spans="2:6" x14ac:dyDescent="0.25">
      <c r="B61" s="37" t="s">
        <v>40</v>
      </c>
      <c r="C61" s="124" t="s">
        <v>95</v>
      </c>
      <c r="D61" s="124"/>
      <c r="E61" s="42" t="s">
        <v>330</v>
      </c>
      <c r="F61" s="11">
        <f>22*23.11*99%</f>
        <v>503.33579999999995</v>
      </c>
    </row>
    <row r="62" spans="2:6" x14ac:dyDescent="0.25">
      <c r="B62" s="37" t="s">
        <v>42</v>
      </c>
      <c r="C62" s="114" t="s">
        <v>179</v>
      </c>
      <c r="D62" s="116"/>
      <c r="E62" s="36" t="s">
        <v>331</v>
      </c>
      <c r="F62" s="11">
        <f>81.99*0.5</f>
        <v>40.994999999999997</v>
      </c>
    </row>
    <row r="63" spans="2:6" x14ac:dyDescent="0.25">
      <c r="B63" s="37" t="s">
        <v>44</v>
      </c>
      <c r="C63" s="114" t="s">
        <v>96</v>
      </c>
      <c r="D63" s="116"/>
      <c r="E63" s="36"/>
      <c r="F63" s="11"/>
    </row>
    <row r="64" spans="2:6" x14ac:dyDescent="0.25">
      <c r="B64" s="37" t="s">
        <v>65</v>
      </c>
      <c r="C64" s="114" t="s">
        <v>97</v>
      </c>
      <c r="D64" s="116"/>
      <c r="E64" s="36"/>
      <c r="F64" s="11"/>
    </row>
    <row r="65" spans="2:8" x14ac:dyDescent="0.25">
      <c r="B65" s="37" t="s">
        <v>67</v>
      </c>
      <c r="C65" s="124" t="s">
        <v>181</v>
      </c>
      <c r="D65" s="124"/>
      <c r="E65" s="36"/>
      <c r="F65" s="11">
        <v>88.04</v>
      </c>
    </row>
    <row r="66" spans="2:8" x14ac:dyDescent="0.25">
      <c r="B66" s="131" t="s">
        <v>69</v>
      </c>
      <c r="C66" s="131"/>
      <c r="D66" s="131"/>
      <c r="E66" s="131"/>
      <c r="F66" s="12">
        <f>SUM(F60:F65)</f>
        <v>706.18759999999986</v>
      </c>
    </row>
    <row r="67" spans="2:8" x14ac:dyDescent="0.25">
      <c r="B67" s="129" t="s">
        <v>0</v>
      </c>
      <c r="C67" s="129"/>
      <c r="D67" s="129"/>
      <c r="E67" s="129"/>
      <c r="F67" s="129"/>
    </row>
    <row r="68" spans="2:8" x14ac:dyDescent="0.25">
      <c r="B68" s="121" t="s">
        <v>98</v>
      </c>
      <c r="C68" s="121"/>
      <c r="D68" s="121"/>
      <c r="E68" s="121"/>
      <c r="F68" s="121"/>
    </row>
    <row r="69" spans="2:8" x14ac:dyDescent="0.25">
      <c r="B69" s="35">
        <v>2</v>
      </c>
      <c r="C69" s="121" t="s">
        <v>99</v>
      </c>
      <c r="D69" s="121"/>
      <c r="E69" s="121"/>
      <c r="F69" s="35" t="s">
        <v>58</v>
      </c>
    </row>
    <row r="70" spans="2:8" x14ac:dyDescent="0.25">
      <c r="B70" s="37" t="s">
        <v>72</v>
      </c>
      <c r="C70" s="124" t="s">
        <v>73</v>
      </c>
      <c r="D70" s="124"/>
      <c r="E70" s="124"/>
      <c r="F70" s="11">
        <f>F44</f>
        <v>356.34588888888885</v>
      </c>
    </row>
    <row r="71" spans="2:8" x14ac:dyDescent="0.25">
      <c r="B71" s="37" t="s">
        <v>78</v>
      </c>
      <c r="C71" s="124" t="s">
        <v>79</v>
      </c>
      <c r="D71" s="124"/>
      <c r="E71" s="124"/>
      <c r="F71" s="11">
        <f>F56</f>
        <v>739.87587844444442</v>
      </c>
    </row>
    <row r="72" spans="2:8" x14ac:dyDescent="0.25">
      <c r="B72" s="37" t="s">
        <v>91</v>
      </c>
      <c r="C72" s="124" t="s">
        <v>92</v>
      </c>
      <c r="D72" s="124"/>
      <c r="E72" s="124"/>
      <c r="F72" s="11">
        <f>F66</f>
        <v>706.18759999999986</v>
      </c>
    </row>
    <row r="73" spans="2:8" x14ac:dyDescent="0.25">
      <c r="B73" s="131" t="s">
        <v>69</v>
      </c>
      <c r="C73" s="131"/>
      <c r="D73" s="131"/>
      <c r="E73" s="131"/>
      <c r="F73" s="12">
        <f>SUM(F70:F72)</f>
        <v>1802.4093673333332</v>
      </c>
    </row>
    <row r="74" spans="2:8" x14ac:dyDescent="0.25">
      <c r="B74" s="122" t="s">
        <v>0</v>
      </c>
      <c r="C74" s="122"/>
      <c r="D74" s="122"/>
      <c r="E74" s="122"/>
      <c r="F74" s="122"/>
    </row>
    <row r="75" spans="2:8" x14ac:dyDescent="0.25">
      <c r="B75" s="123" t="s">
        <v>100</v>
      </c>
      <c r="C75" s="123"/>
      <c r="D75" s="123"/>
      <c r="E75" s="123"/>
      <c r="F75" s="123"/>
    </row>
    <row r="76" spans="2:8" x14ac:dyDescent="0.25">
      <c r="B76" s="35">
        <v>3</v>
      </c>
      <c r="C76" s="121" t="s">
        <v>101</v>
      </c>
      <c r="D76" s="121"/>
      <c r="E76" s="35" t="s">
        <v>74</v>
      </c>
      <c r="F76" s="35" t="s">
        <v>58</v>
      </c>
    </row>
    <row r="77" spans="2:8" x14ac:dyDescent="0.25">
      <c r="B77" s="37" t="s">
        <v>59</v>
      </c>
      <c r="C77" s="114" t="s">
        <v>102</v>
      </c>
      <c r="D77" s="116"/>
      <c r="E77" s="16">
        <f>(1/12)*0.05</f>
        <v>4.1666666666666666E-3</v>
      </c>
      <c r="F77" s="11">
        <f>(F36+F44)*E77</f>
        <v>9.1207578703703707</v>
      </c>
      <c r="H77" t="s">
        <v>189</v>
      </c>
    </row>
    <row r="78" spans="2:8" x14ac:dyDescent="0.25">
      <c r="B78" s="37" t="s">
        <v>40</v>
      </c>
      <c r="C78" s="114" t="s">
        <v>103</v>
      </c>
      <c r="D78" s="116"/>
      <c r="E78" s="13">
        <f>8%*E77</f>
        <v>3.3333333333333332E-4</v>
      </c>
      <c r="F78" s="11">
        <f>(F36+F44)*E78</f>
        <v>0.72966062962962963</v>
      </c>
      <c r="H78" t="s">
        <v>190</v>
      </c>
    </row>
    <row r="79" spans="2:8" x14ac:dyDescent="0.25">
      <c r="B79" s="37" t="s">
        <v>42</v>
      </c>
      <c r="C79" s="132" t="s">
        <v>104</v>
      </c>
      <c r="D79" s="133"/>
      <c r="E79" s="13">
        <f>8%*40%*5%</f>
        <v>1.6000000000000001E-3</v>
      </c>
      <c r="F79" s="11">
        <f>(F36+F44)*E79</f>
        <v>3.5023710222222224</v>
      </c>
      <c r="H79" t="s">
        <v>191</v>
      </c>
    </row>
    <row r="80" spans="2:8" x14ac:dyDescent="0.25">
      <c r="B80" s="37" t="s">
        <v>44</v>
      </c>
      <c r="C80" s="114" t="s">
        <v>105</v>
      </c>
      <c r="D80" s="116"/>
      <c r="E80" s="13">
        <f>(((7/30)/12)*100%)</f>
        <v>1.9444444444444445E-2</v>
      </c>
      <c r="F80" s="11">
        <f>(F36+F44)*E80</f>
        <v>42.563536728395064</v>
      </c>
      <c r="H80" t="s">
        <v>192</v>
      </c>
    </row>
    <row r="81" spans="2:8" ht="27.6" customHeight="1" x14ac:dyDescent="0.25">
      <c r="B81" s="37" t="s">
        <v>65</v>
      </c>
      <c r="C81" s="134" t="s">
        <v>106</v>
      </c>
      <c r="D81" s="134"/>
      <c r="E81" s="13">
        <f>E56*E80</f>
        <v>6.5722222222222224E-3</v>
      </c>
      <c r="F81" s="11">
        <f>(F36+F44)*E81</f>
        <v>14.386475414197532</v>
      </c>
      <c r="H81" t="s">
        <v>193</v>
      </c>
    </row>
    <row r="82" spans="2:8" ht="14.45" customHeight="1" x14ac:dyDescent="0.25">
      <c r="B82" s="37" t="s">
        <v>67</v>
      </c>
      <c r="C82" s="132" t="s">
        <v>107</v>
      </c>
      <c r="D82" s="133"/>
      <c r="E82" s="33">
        <f>E80*8%*40%*100%</f>
        <v>6.2222222222222236E-4</v>
      </c>
      <c r="F82" s="11">
        <f>(F36+F44)*E82</f>
        <v>1.3620331753086423</v>
      </c>
      <c r="H82" t="s">
        <v>194</v>
      </c>
    </row>
    <row r="83" spans="2:8" x14ac:dyDescent="0.25">
      <c r="B83" s="131" t="s">
        <v>69</v>
      </c>
      <c r="C83" s="131"/>
      <c r="D83" s="131"/>
      <c r="E83" s="131"/>
      <c r="F83" s="12">
        <f>SUM(F77:F82)</f>
        <v>71.664834840123461</v>
      </c>
    </row>
    <row r="84" spans="2:8" x14ac:dyDescent="0.25">
      <c r="B84" s="122" t="s">
        <v>0</v>
      </c>
      <c r="C84" s="122"/>
      <c r="D84" s="122"/>
      <c r="E84" s="122"/>
      <c r="F84" s="122"/>
    </row>
    <row r="85" spans="2:8" x14ac:dyDescent="0.25">
      <c r="B85" s="123" t="s">
        <v>108</v>
      </c>
      <c r="C85" s="123"/>
      <c r="D85" s="123"/>
      <c r="E85" s="123"/>
      <c r="F85" s="123"/>
    </row>
    <row r="86" spans="2:8" x14ac:dyDescent="0.25">
      <c r="B86" s="131" t="s">
        <v>0</v>
      </c>
      <c r="C86" s="131"/>
      <c r="D86" s="131"/>
      <c r="E86" s="131"/>
      <c r="F86" s="131"/>
    </row>
    <row r="87" spans="2:8" x14ac:dyDescent="0.25">
      <c r="B87" s="121" t="s">
        <v>109</v>
      </c>
      <c r="C87" s="121"/>
      <c r="D87" s="121"/>
      <c r="E87" s="121"/>
      <c r="F87" s="121"/>
    </row>
    <row r="88" spans="2:8" x14ac:dyDescent="0.25">
      <c r="B88" s="35" t="s">
        <v>110</v>
      </c>
      <c r="C88" s="121" t="s">
        <v>111</v>
      </c>
      <c r="D88" s="121"/>
      <c r="E88" s="35" t="s">
        <v>74</v>
      </c>
      <c r="F88" s="35" t="s">
        <v>58</v>
      </c>
    </row>
    <row r="89" spans="2:8" x14ac:dyDescent="0.25">
      <c r="B89" s="37" t="s">
        <v>59</v>
      </c>
      <c r="C89" s="124" t="s">
        <v>112</v>
      </c>
      <c r="D89" s="124"/>
      <c r="E89" s="13">
        <v>0</v>
      </c>
      <c r="F89" s="11">
        <f>(F36+F73+F83+F110-(F60+F61))*E89</f>
        <v>0</v>
      </c>
      <c r="H89" t="s">
        <v>185</v>
      </c>
    </row>
    <row r="90" spans="2:8" x14ac:dyDescent="0.25">
      <c r="B90" s="37" t="s">
        <v>40</v>
      </c>
      <c r="C90" s="124" t="s">
        <v>113</v>
      </c>
      <c r="D90" s="124"/>
      <c r="E90" s="13">
        <v>2.8E-3</v>
      </c>
      <c r="F90" s="11">
        <f>(F36+F73+F83+F110-(F60+F61))*E90</f>
        <v>8.7627612860856789</v>
      </c>
      <c r="H90" t="s">
        <v>182</v>
      </c>
    </row>
    <row r="91" spans="2:8" x14ac:dyDescent="0.25">
      <c r="B91" s="37" t="s">
        <v>42</v>
      </c>
      <c r="C91" s="124" t="s">
        <v>114</v>
      </c>
      <c r="D91" s="124"/>
      <c r="E91" s="13">
        <f>((5/30)/12)*1.5%</f>
        <v>2.0833333333333332E-4</v>
      </c>
      <c r="F91" s="11">
        <f>(F36+F73+F83+F110-(F60+F61))*E91</f>
        <v>0.65199116711947014</v>
      </c>
      <c r="H91" t="s">
        <v>183</v>
      </c>
    </row>
    <row r="92" spans="2:8" x14ac:dyDescent="0.25">
      <c r="B92" s="37" t="s">
        <v>44</v>
      </c>
      <c r="C92" s="124" t="s">
        <v>115</v>
      </c>
      <c r="D92" s="124"/>
      <c r="E92" s="13">
        <v>6.9999999999999999E-4</v>
      </c>
      <c r="F92" s="11">
        <f>(F36+F73+F83+F110-(F60+F61))*E92</f>
        <v>2.1906903215214197</v>
      </c>
      <c r="H92" t="s">
        <v>184</v>
      </c>
    </row>
    <row r="93" spans="2:8" x14ac:dyDescent="0.25">
      <c r="B93" s="37" t="s">
        <v>65</v>
      </c>
      <c r="C93" s="124" t="s">
        <v>116</v>
      </c>
      <c r="D93" s="124"/>
      <c r="E93" s="13">
        <f>((5/30)/12)*1.5%</f>
        <v>2.0833333333333332E-4</v>
      </c>
      <c r="F93" s="11">
        <f>(F36+F73+F83+F110-(F60+F61))*E93</f>
        <v>0.65199116711947014</v>
      </c>
      <c r="H93" t="s">
        <v>188</v>
      </c>
    </row>
    <row r="94" spans="2:8" x14ac:dyDescent="0.25">
      <c r="B94" s="37" t="s">
        <v>67</v>
      </c>
      <c r="C94" s="124" t="s">
        <v>186</v>
      </c>
      <c r="D94" s="124"/>
      <c r="E94" s="13">
        <v>1.3899999999999999E-2</v>
      </c>
      <c r="F94" s="11">
        <f>(F36+F73+F83+F110-(F60+F61))*E94</f>
        <v>43.500850670211051</v>
      </c>
      <c r="H94" t="s">
        <v>187</v>
      </c>
    </row>
    <row r="95" spans="2:8" x14ac:dyDescent="0.25">
      <c r="B95" s="131" t="s">
        <v>69</v>
      </c>
      <c r="C95" s="131"/>
      <c r="D95" s="131"/>
      <c r="E95" s="131"/>
      <c r="F95" s="12">
        <f>SUM(F89:F94)</f>
        <v>55.758284612057089</v>
      </c>
    </row>
    <row r="96" spans="2:8" x14ac:dyDescent="0.25">
      <c r="B96" s="129" t="s">
        <v>0</v>
      </c>
      <c r="C96" s="129"/>
      <c r="D96" s="129"/>
      <c r="E96" s="129"/>
      <c r="F96" s="129"/>
    </row>
    <row r="97" spans="2:6" x14ac:dyDescent="0.25">
      <c r="B97" s="121" t="s">
        <v>117</v>
      </c>
      <c r="C97" s="121"/>
      <c r="D97" s="121"/>
      <c r="E97" s="121"/>
      <c r="F97" s="121"/>
    </row>
    <row r="98" spans="2:6" x14ac:dyDescent="0.25">
      <c r="B98" s="35" t="s">
        <v>118</v>
      </c>
      <c r="C98" s="121" t="s">
        <v>119</v>
      </c>
      <c r="D98" s="121"/>
      <c r="E98" s="121"/>
      <c r="F98" s="35" t="s">
        <v>58</v>
      </c>
    </row>
    <row r="99" spans="2:6" ht="14.45" customHeight="1" x14ac:dyDescent="0.25">
      <c r="B99" s="37" t="s">
        <v>59</v>
      </c>
      <c r="C99" s="132" t="s">
        <v>120</v>
      </c>
      <c r="D99" s="135"/>
      <c r="E99" s="133"/>
      <c r="F99" s="11">
        <v>0</v>
      </c>
    </row>
    <row r="100" spans="2:6" x14ac:dyDescent="0.25">
      <c r="B100" s="131" t="s">
        <v>69</v>
      </c>
      <c r="C100" s="131"/>
      <c r="D100" s="131"/>
      <c r="E100" s="131"/>
      <c r="F100" s="12">
        <f>F99</f>
        <v>0</v>
      </c>
    </row>
    <row r="101" spans="2:6" x14ac:dyDescent="0.25">
      <c r="B101" s="122" t="s">
        <v>0</v>
      </c>
      <c r="C101" s="122"/>
      <c r="D101" s="122"/>
      <c r="E101" s="122"/>
      <c r="F101" s="122"/>
    </row>
    <row r="102" spans="2:6" x14ac:dyDescent="0.25">
      <c r="B102" s="121" t="s">
        <v>121</v>
      </c>
      <c r="C102" s="121"/>
      <c r="D102" s="121"/>
      <c r="E102" s="121"/>
      <c r="F102" s="121"/>
    </row>
    <row r="103" spans="2:6" x14ac:dyDescent="0.25">
      <c r="B103" s="35">
        <v>4</v>
      </c>
      <c r="C103" s="121" t="s">
        <v>122</v>
      </c>
      <c r="D103" s="121"/>
      <c r="E103" s="121"/>
      <c r="F103" s="35" t="s">
        <v>58</v>
      </c>
    </row>
    <row r="104" spans="2:6" x14ac:dyDescent="0.25">
      <c r="B104" s="37" t="s">
        <v>110</v>
      </c>
      <c r="C104" s="124" t="s">
        <v>123</v>
      </c>
      <c r="D104" s="124"/>
      <c r="E104" s="124"/>
      <c r="F104" s="11">
        <f>F95</f>
        <v>55.758284612057089</v>
      </c>
    </row>
    <row r="105" spans="2:6" x14ac:dyDescent="0.25">
      <c r="B105" s="37" t="s">
        <v>118</v>
      </c>
      <c r="C105" s="124" t="s">
        <v>124</v>
      </c>
      <c r="D105" s="124"/>
      <c r="E105" s="124"/>
      <c r="F105" s="11">
        <f>F100</f>
        <v>0</v>
      </c>
    </row>
    <row r="106" spans="2:6" x14ac:dyDescent="0.25">
      <c r="B106" s="131" t="s">
        <v>69</v>
      </c>
      <c r="C106" s="131"/>
      <c r="D106" s="131"/>
      <c r="E106" s="131"/>
      <c r="F106" s="12">
        <f>SUM(F104:F105)</f>
        <v>55.758284612057089</v>
      </c>
    </row>
    <row r="107" spans="2:6" x14ac:dyDescent="0.25">
      <c r="B107" s="122" t="s">
        <v>0</v>
      </c>
      <c r="C107" s="122"/>
      <c r="D107" s="122"/>
      <c r="E107" s="122"/>
      <c r="F107" s="122"/>
    </row>
    <row r="108" spans="2:6" x14ac:dyDescent="0.25">
      <c r="B108" s="123" t="s">
        <v>125</v>
      </c>
      <c r="C108" s="123"/>
      <c r="D108" s="123"/>
      <c r="E108" s="123"/>
      <c r="F108" s="123"/>
    </row>
    <row r="109" spans="2:6" x14ac:dyDescent="0.25">
      <c r="B109" s="35">
        <v>5</v>
      </c>
      <c r="C109" s="117" t="s">
        <v>126</v>
      </c>
      <c r="D109" s="118"/>
      <c r="E109" s="119"/>
      <c r="F109" s="35" t="s">
        <v>58</v>
      </c>
    </row>
    <row r="110" spans="2:6" x14ac:dyDescent="0.25">
      <c r="B110" s="37" t="s">
        <v>59</v>
      </c>
      <c r="C110" s="114" t="s">
        <v>127</v>
      </c>
      <c r="D110" s="115"/>
      <c r="E110" s="116"/>
      <c r="F110" s="11">
        <f>Uniformes!G19</f>
        <v>0</v>
      </c>
    </row>
    <row r="111" spans="2:6" x14ac:dyDescent="0.25">
      <c r="B111" s="37" t="s">
        <v>40</v>
      </c>
      <c r="C111" s="114" t="s">
        <v>128</v>
      </c>
      <c r="D111" s="115"/>
      <c r="E111" s="116"/>
      <c r="F111" s="11">
        <v>0</v>
      </c>
    </row>
    <row r="112" spans="2:6" ht="14.45" customHeight="1" x14ac:dyDescent="0.25">
      <c r="B112" s="37" t="s">
        <v>42</v>
      </c>
      <c r="C112" s="132" t="s">
        <v>129</v>
      </c>
      <c r="D112" s="135"/>
      <c r="E112" s="133"/>
      <c r="F112" s="11">
        <f>Equipamentos!G23</f>
        <v>0</v>
      </c>
    </row>
    <row r="113" spans="2:6" x14ac:dyDescent="0.25">
      <c r="B113" s="37" t="s">
        <v>44</v>
      </c>
      <c r="C113" s="114" t="s">
        <v>130</v>
      </c>
      <c r="D113" s="115"/>
      <c r="E113" s="116"/>
      <c r="F113" s="11">
        <v>0</v>
      </c>
    </row>
    <row r="114" spans="2:6" x14ac:dyDescent="0.25">
      <c r="B114" s="126" t="s">
        <v>69</v>
      </c>
      <c r="C114" s="127"/>
      <c r="D114" s="127"/>
      <c r="E114" s="128"/>
      <c r="F114" s="12">
        <f>SUM(F110:F113)</f>
        <v>0</v>
      </c>
    </row>
    <row r="115" spans="2:6" x14ac:dyDescent="0.25">
      <c r="B115" s="122" t="s">
        <v>0</v>
      </c>
      <c r="C115" s="122"/>
      <c r="D115" s="122"/>
      <c r="E115" s="122"/>
      <c r="F115" s="122"/>
    </row>
    <row r="116" spans="2:6" x14ac:dyDescent="0.25">
      <c r="B116" s="123" t="s">
        <v>131</v>
      </c>
      <c r="C116" s="123"/>
      <c r="D116" s="123"/>
      <c r="E116" s="123"/>
      <c r="F116" s="123"/>
    </row>
    <row r="117" spans="2:6" x14ac:dyDescent="0.25">
      <c r="B117" s="35">
        <v>6</v>
      </c>
      <c r="C117" s="121" t="s">
        <v>132</v>
      </c>
      <c r="D117" s="121"/>
      <c r="E117" s="35" t="s">
        <v>74</v>
      </c>
      <c r="F117" s="35" t="s">
        <v>58</v>
      </c>
    </row>
    <row r="118" spans="2:6" x14ac:dyDescent="0.25">
      <c r="B118" s="37" t="s">
        <v>59</v>
      </c>
      <c r="C118" s="124" t="s">
        <v>133</v>
      </c>
      <c r="D118" s="124"/>
      <c r="E118" s="13"/>
      <c r="F118" s="11">
        <f>F134*E118</f>
        <v>0</v>
      </c>
    </row>
    <row r="119" spans="2:6" x14ac:dyDescent="0.25">
      <c r="B119" s="37" t="s">
        <v>40</v>
      </c>
      <c r="C119" s="124" t="s">
        <v>134</v>
      </c>
      <c r="D119" s="124"/>
      <c r="E119" s="13"/>
      <c r="F119" s="11">
        <f>(F134+F118)*E119</f>
        <v>0</v>
      </c>
    </row>
    <row r="120" spans="2:6" x14ac:dyDescent="0.25">
      <c r="B120" s="37" t="s">
        <v>42</v>
      </c>
      <c r="C120" s="136" t="s">
        <v>135</v>
      </c>
      <c r="D120" s="136"/>
      <c r="E120" s="34">
        <f>E123+E122+E121</f>
        <v>8.6500000000000007E-2</v>
      </c>
      <c r="F120" s="9" t="s">
        <v>0</v>
      </c>
    </row>
    <row r="121" spans="2:6" x14ac:dyDescent="0.25">
      <c r="B121" s="37" t="s">
        <v>136</v>
      </c>
      <c r="C121" s="124" t="s">
        <v>137</v>
      </c>
      <c r="D121" s="124"/>
      <c r="E121" s="16">
        <v>6.4999999999999997E-3</v>
      </c>
      <c r="F121" s="11">
        <f>(F134+F118+F119)/(1-E120)*E121</f>
        <v>26.771806419382422</v>
      </c>
    </row>
    <row r="122" spans="2:6" x14ac:dyDescent="0.25">
      <c r="B122" s="37" t="s">
        <v>138</v>
      </c>
      <c r="C122" s="124" t="s">
        <v>139</v>
      </c>
      <c r="D122" s="124"/>
      <c r="E122" s="16">
        <v>0.03</v>
      </c>
      <c r="F122" s="11">
        <f>(F134+F118+F119)/(1-E120)*E122</f>
        <v>123.56218347407271</v>
      </c>
    </row>
    <row r="123" spans="2:6" x14ac:dyDescent="0.25">
      <c r="B123" s="37" t="s">
        <v>140</v>
      </c>
      <c r="C123" s="124" t="s">
        <v>141</v>
      </c>
      <c r="D123" s="124"/>
      <c r="E123" s="16">
        <v>0.05</v>
      </c>
      <c r="F123" s="11">
        <f>(F134+F118+F119)/(1-E120)*E123</f>
        <v>205.93697245678788</v>
      </c>
    </row>
    <row r="124" spans="2:6" x14ac:dyDescent="0.25">
      <c r="B124" s="37" t="s">
        <v>142</v>
      </c>
      <c r="C124" s="114" t="s">
        <v>68</v>
      </c>
      <c r="D124" s="116"/>
      <c r="E124" s="16"/>
      <c r="F124" s="11">
        <f>E124*(F134+F118+F119)</f>
        <v>0</v>
      </c>
    </row>
    <row r="125" spans="2:6" x14ac:dyDescent="0.25">
      <c r="B125" s="131" t="s">
        <v>69</v>
      </c>
      <c r="C125" s="131"/>
      <c r="D125" s="131"/>
      <c r="E125" s="131"/>
      <c r="F125" s="12">
        <f>SUM(F118:F124)</f>
        <v>356.27096235024305</v>
      </c>
    </row>
    <row r="126" spans="2:6" x14ac:dyDescent="0.25">
      <c r="B126" s="122" t="s">
        <v>0</v>
      </c>
      <c r="C126" s="122"/>
      <c r="D126" s="122"/>
      <c r="E126" s="122"/>
      <c r="F126" s="122"/>
    </row>
    <row r="127" spans="2:6" x14ac:dyDescent="0.25">
      <c r="B127" s="121" t="s">
        <v>143</v>
      </c>
      <c r="C127" s="121"/>
      <c r="D127" s="121"/>
      <c r="E127" s="121"/>
      <c r="F127" s="121"/>
    </row>
    <row r="128" spans="2:6" x14ac:dyDescent="0.25">
      <c r="B128" s="35"/>
      <c r="C128" s="121" t="s">
        <v>144</v>
      </c>
      <c r="D128" s="121"/>
      <c r="E128" s="121"/>
      <c r="F128" s="35" t="s">
        <v>58</v>
      </c>
    </row>
    <row r="129" spans="2:6" x14ac:dyDescent="0.25">
      <c r="B129" s="37" t="s">
        <v>59</v>
      </c>
      <c r="C129" s="124" t="s">
        <v>145</v>
      </c>
      <c r="D129" s="124"/>
      <c r="E129" s="124"/>
      <c r="F129" s="11">
        <f>F36</f>
        <v>1832.636</v>
      </c>
    </row>
    <row r="130" spans="2:6" x14ac:dyDescent="0.25">
      <c r="B130" s="37" t="s">
        <v>40</v>
      </c>
      <c r="C130" s="124" t="s">
        <v>146</v>
      </c>
      <c r="D130" s="124"/>
      <c r="E130" s="124"/>
      <c r="F130" s="11">
        <f>F73</f>
        <v>1802.4093673333332</v>
      </c>
    </row>
    <row r="131" spans="2:6" x14ac:dyDescent="0.25">
      <c r="B131" s="37" t="s">
        <v>42</v>
      </c>
      <c r="C131" s="124" t="s">
        <v>147</v>
      </c>
      <c r="D131" s="124"/>
      <c r="E131" s="124"/>
      <c r="F131" s="11">
        <f>F83</f>
        <v>71.664834840123461</v>
      </c>
    </row>
    <row r="132" spans="2:6" x14ac:dyDescent="0.25">
      <c r="B132" s="37" t="s">
        <v>44</v>
      </c>
      <c r="C132" s="124" t="s">
        <v>148</v>
      </c>
      <c r="D132" s="124"/>
      <c r="E132" s="124"/>
      <c r="F132" s="11">
        <f>F106</f>
        <v>55.758284612057089</v>
      </c>
    </row>
    <row r="133" spans="2:6" x14ac:dyDescent="0.25">
      <c r="B133" s="37" t="s">
        <v>65</v>
      </c>
      <c r="C133" s="124" t="s">
        <v>149</v>
      </c>
      <c r="D133" s="124"/>
      <c r="E133" s="124"/>
      <c r="F133" s="11">
        <f>F114</f>
        <v>0</v>
      </c>
    </row>
    <row r="134" spans="2:6" x14ac:dyDescent="0.25">
      <c r="B134" s="131" t="s">
        <v>150</v>
      </c>
      <c r="C134" s="131"/>
      <c r="D134" s="131"/>
      <c r="E134" s="131"/>
      <c r="F134" s="12">
        <f>SUM(F129:F133)</f>
        <v>3762.468486785514</v>
      </c>
    </row>
    <row r="135" spans="2:6" x14ac:dyDescent="0.25">
      <c r="B135" s="37" t="s">
        <v>67</v>
      </c>
      <c r="C135" s="124" t="s">
        <v>151</v>
      </c>
      <c r="D135" s="124"/>
      <c r="E135" s="124"/>
      <c r="F135" s="11">
        <f>F125</f>
        <v>356.27096235024305</v>
      </c>
    </row>
    <row r="136" spans="2:6" x14ac:dyDescent="0.25">
      <c r="B136" s="126" t="s">
        <v>152</v>
      </c>
      <c r="C136" s="127"/>
      <c r="D136" s="127"/>
      <c r="E136" s="128"/>
      <c r="F136" s="12">
        <f>F134+F135</f>
        <v>4118.7394491357572</v>
      </c>
    </row>
    <row r="137" spans="2:6" x14ac:dyDescent="0.25">
      <c r="B137" s="122" t="s">
        <v>0</v>
      </c>
      <c r="C137" s="122"/>
      <c r="D137" s="122"/>
      <c r="E137" s="122"/>
      <c r="F137" s="122"/>
    </row>
    <row r="138" spans="2:6" x14ac:dyDescent="0.25">
      <c r="B138" s="121" t="s">
        <v>153</v>
      </c>
      <c r="C138" s="121"/>
      <c r="D138" s="121"/>
      <c r="E138" s="121"/>
      <c r="F138" s="121"/>
    </row>
    <row r="139" spans="2:6" x14ac:dyDescent="0.25">
      <c r="B139" s="124" t="s">
        <v>154</v>
      </c>
      <c r="C139" s="124"/>
      <c r="D139" s="124"/>
      <c r="E139" s="124"/>
      <c r="F139" s="17" t="str">
        <f>F17</f>
        <v>Encarregado de Turma</v>
      </c>
    </row>
    <row r="140" spans="2:6" x14ac:dyDescent="0.25">
      <c r="B140" s="124" t="s">
        <v>155</v>
      </c>
      <c r="C140" s="124"/>
      <c r="D140" s="124"/>
      <c r="E140" s="124"/>
      <c r="F140" s="9">
        <f>F136</f>
        <v>4118.7394491357572</v>
      </c>
    </row>
    <row r="141" spans="2:6" x14ac:dyDescent="0.25">
      <c r="B141" s="124" t="s">
        <v>156</v>
      </c>
      <c r="C141" s="124"/>
      <c r="D141" s="124"/>
      <c r="E141" s="124"/>
      <c r="F141" s="18">
        <v>1</v>
      </c>
    </row>
    <row r="142" spans="2:6" x14ac:dyDescent="0.25">
      <c r="B142" s="124" t="s">
        <v>157</v>
      </c>
      <c r="C142" s="124"/>
      <c r="D142" s="124"/>
      <c r="E142" s="124"/>
      <c r="F142" s="9">
        <f>F140*F141</f>
        <v>4118.7394491357572</v>
      </c>
    </row>
    <row r="143" spans="2:6" x14ac:dyDescent="0.25">
      <c r="B143" s="124" t="s">
        <v>158</v>
      </c>
      <c r="C143" s="124"/>
      <c r="D143" s="124"/>
      <c r="E143" s="124"/>
      <c r="F143" s="18">
        <v>1</v>
      </c>
    </row>
    <row r="144" spans="2:6" x14ac:dyDescent="0.25">
      <c r="B144" s="124" t="s">
        <v>159</v>
      </c>
      <c r="C144" s="124"/>
      <c r="D144" s="124"/>
      <c r="E144" s="124"/>
      <c r="F144" s="9">
        <f>F142*F143</f>
        <v>4118.7394491357572</v>
      </c>
    </row>
    <row r="145" spans="2:6" x14ac:dyDescent="0.25">
      <c r="B145" s="122" t="s">
        <v>0</v>
      </c>
      <c r="C145" s="122"/>
      <c r="D145" s="122"/>
      <c r="E145" s="122"/>
      <c r="F145" s="122"/>
    </row>
    <row r="146" spans="2:6" x14ac:dyDescent="0.25">
      <c r="B146" s="121" t="s">
        <v>160</v>
      </c>
      <c r="C146" s="121"/>
      <c r="D146" s="121"/>
      <c r="E146" s="121"/>
      <c r="F146" s="121"/>
    </row>
    <row r="147" spans="2:6" x14ac:dyDescent="0.25">
      <c r="B147" s="35"/>
      <c r="C147" s="121" t="s">
        <v>161</v>
      </c>
      <c r="D147" s="121"/>
      <c r="E147" s="121"/>
      <c r="F147" s="35" t="s">
        <v>58</v>
      </c>
    </row>
    <row r="148" spans="2:6" x14ac:dyDescent="0.25">
      <c r="B148" s="37" t="s">
        <v>59</v>
      </c>
      <c r="C148" s="114" t="s">
        <v>162</v>
      </c>
      <c r="D148" s="115"/>
      <c r="E148" s="116"/>
      <c r="F148" s="19">
        <f>F136</f>
        <v>4118.7394491357572</v>
      </c>
    </row>
    <row r="149" spans="2:6" x14ac:dyDescent="0.25">
      <c r="B149" s="37" t="s">
        <v>40</v>
      </c>
      <c r="C149" s="114" t="s">
        <v>163</v>
      </c>
      <c r="D149" s="115"/>
      <c r="E149" s="116"/>
      <c r="F149" s="19">
        <f>F144</f>
        <v>4118.7394491357572</v>
      </c>
    </row>
    <row r="150" spans="2:6" x14ac:dyDescent="0.25">
      <c r="B150" s="37" t="s">
        <v>42</v>
      </c>
      <c r="C150" s="114" t="s">
        <v>164</v>
      </c>
      <c r="D150" s="115"/>
      <c r="E150" s="116"/>
      <c r="F150" s="19">
        <f>F149*F14</f>
        <v>49424.873389629087</v>
      </c>
    </row>
  </sheetData>
  <mergeCells count="153">
    <mergeCell ref="C149:E149"/>
    <mergeCell ref="C150:E150"/>
    <mergeCell ref="B143:E143"/>
    <mergeCell ref="B144:E144"/>
    <mergeCell ref="B145:F145"/>
    <mergeCell ref="B146:F146"/>
    <mergeCell ref="C147:E147"/>
    <mergeCell ref="C148:E148"/>
    <mergeCell ref="B137:F137"/>
    <mergeCell ref="B138:F138"/>
    <mergeCell ref="B139:E139"/>
    <mergeCell ref="B140:E140"/>
    <mergeCell ref="B141:E141"/>
    <mergeCell ref="B142:E142"/>
    <mergeCell ref="C131:E131"/>
    <mergeCell ref="C132:E132"/>
    <mergeCell ref="C133:E133"/>
    <mergeCell ref="B134:E134"/>
    <mergeCell ref="C135:E135"/>
    <mergeCell ref="B136:E136"/>
    <mergeCell ref="B125:E125"/>
    <mergeCell ref="B126:F126"/>
    <mergeCell ref="B127:F127"/>
    <mergeCell ref="C128:E128"/>
    <mergeCell ref="C129:E129"/>
    <mergeCell ref="C130:E130"/>
    <mergeCell ref="C119:D119"/>
    <mergeCell ref="C120:D120"/>
    <mergeCell ref="C121:D121"/>
    <mergeCell ref="C122:D122"/>
    <mergeCell ref="C123:D123"/>
    <mergeCell ref="C124:D124"/>
    <mergeCell ref="C113:E113"/>
    <mergeCell ref="B114:E114"/>
    <mergeCell ref="B115:F115"/>
    <mergeCell ref="B116:F116"/>
    <mergeCell ref="C117:D117"/>
    <mergeCell ref="C118:D118"/>
    <mergeCell ref="B107:F107"/>
    <mergeCell ref="B108:F108"/>
    <mergeCell ref="C109:E109"/>
    <mergeCell ref="C110:E110"/>
    <mergeCell ref="C111:E111"/>
    <mergeCell ref="C112:E112"/>
    <mergeCell ref="B101:F101"/>
    <mergeCell ref="B102:F102"/>
    <mergeCell ref="C103:E103"/>
    <mergeCell ref="C104:E104"/>
    <mergeCell ref="C105:E105"/>
    <mergeCell ref="B106:E106"/>
    <mergeCell ref="B95:E95"/>
    <mergeCell ref="B96:F96"/>
    <mergeCell ref="B97:F97"/>
    <mergeCell ref="C98:E98"/>
    <mergeCell ref="C99:E99"/>
    <mergeCell ref="B100:E100"/>
    <mergeCell ref="C89:D89"/>
    <mergeCell ref="C90:D90"/>
    <mergeCell ref="C91:D91"/>
    <mergeCell ref="C92:D92"/>
    <mergeCell ref="C93:D93"/>
    <mergeCell ref="C94:D94"/>
    <mergeCell ref="B83:E83"/>
    <mergeCell ref="B84:F84"/>
    <mergeCell ref="B85:F85"/>
    <mergeCell ref="B86:F86"/>
    <mergeCell ref="B87:F87"/>
    <mergeCell ref="C88:D88"/>
    <mergeCell ref="C77:D77"/>
    <mergeCell ref="C78:D78"/>
    <mergeCell ref="C79:D79"/>
    <mergeCell ref="C80:D80"/>
    <mergeCell ref="C81:D81"/>
    <mergeCell ref="C82:D82"/>
    <mergeCell ref="C71:E71"/>
    <mergeCell ref="C72:E72"/>
    <mergeCell ref="B73:E73"/>
    <mergeCell ref="B74:F74"/>
    <mergeCell ref="B75:F75"/>
    <mergeCell ref="C76:D76"/>
    <mergeCell ref="C65:D65"/>
    <mergeCell ref="B66:E66"/>
    <mergeCell ref="B67:F67"/>
    <mergeCell ref="B68:F68"/>
    <mergeCell ref="C69:E69"/>
    <mergeCell ref="C70:E70"/>
    <mergeCell ref="C59:D59"/>
    <mergeCell ref="C60:D60"/>
    <mergeCell ref="C61:D61"/>
    <mergeCell ref="C62:D62"/>
    <mergeCell ref="C63:D63"/>
    <mergeCell ref="C64:D64"/>
    <mergeCell ref="C53:D53"/>
    <mergeCell ref="C54:D54"/>
    <mergeCell ref="C55:D55"/>
    <mergeCell ref="B56:D56"/>
    <mergeCell ref="B57:F57"/>
    <mergeCell ref="B58:F58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B44:E44"/>
    <mergeCell ref="B45:F45"/>
    <mergeCell ref="B46:F46"/>
    <mergeCell ref="C35:E35"/>
    <mergeCell ref="B36:E36"/>
    <mergeCell ref="B37:F37"/>
    <mergeCell ref="B38:F38"/>
    <mergeCell ref="B39:F39"/>
    <mergeCell ref="B40:F40"/>
    <mergeCell ref="C29:E29"/>
    <mergeCell ref="C30:E30"/>
    <mergeCell ref="C31:E31"/>
    <mergeCell ref="C32:E32"/>
    <mergeCell ref="C33:E33"/>
    <mergeCell ref="C34:E34"/>
    <mergeCell ref="C23:E23"/>
    <mergeCell ref="C24:E24"/>
    <mergeCell ref="C25:E25"/>
    <mergeCell ref="C26:E26"/>
    <mergeCell ref="B27:F27"/>
    <mergeCell ref="B28:F28"/>
    <mergeCell ref="B17:E17"/>
    <mergeCell ref="B18:E18"/>
    <mergeCell ref="B19:E19"/>
    <mergeCell ref="B20:F20"/>
    <mergeCell ref="B21:F21"/>
    <mergeCell ref="C22:E22"/>
    <mergeCell ref="C13:E13"/>
    <mergeCell ref="C14:E14"/>
    <mergeCell ref="B15:F15"/>
    <mergeCell ref="B16:F16"/>
    <mergeCell ref="B7:C7"/>
    <mergeCell ref="D7:F7"/>
    <mergeCell ref="B8:C8"/>
    <mergeCell ref="D8:F8"/>
    <mergeCell ref="B9:F9"/>
    <mergeCell ref="B10:F10"/>
    <mergeCell ref="B1:F2"/>
    <mergeCell ref="B3:F3"/>
    <mergeCell ref="B4:F4"/>
    <mergeCell ref="B5:C5"/>
    <mergeCell ref="D5:F5"/>
    <mergeCell ref="B6:C6"/>
    <mergeCell ref="D6:F6"/>
    <mergeCell ref="C11:E11"/>
    <mergeCell ref="C12:E12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B0DED-AEFC-48A0-9EC0-00C22AB85C88}">
  <sheetPr>
    <tabColor theme="4" tint="0.59999389629810485"/>
  </sheetPr>
  <dimension ref="B1:H150"/>
  <sheetViews>
    <sheetView topLeftCell="A25" zoomScale="130" zoomScaleNormal="130" workbookViewId="0">
      <selection activeCell="E50" sqref="E50"/>
    </sheetView>
  </sheetViews>
  <sheetFormatPr defaultColWidth="8.85546875" defaultRowHeight="15" x14ac:dyDescent="0.25"/>
  <cols>
    <col min="1" max="1" width="1.85546875" customWidth="1"/>
    <col min="2" max="2" width="4.42578125" customWidth="1"/>
    <col min="3" max="3" width="21.42578125" customWidth="1"/>
    <col min="4" max="4" width="30.28515625" customWidth="1"/>
    <col min="5" max="5" width="19.7109375" customWidth="1"/>
    <col min="6" max="6" width="17.140625" customWidth="1"/>
    <col min="7" max="7" width="2.85546875" customWidth="1"/>
  </cols>
  <sheetData>
    <row r="1" spans="2:6" ht="17.45" customHeight="1" x14ac:dyDescent="0.25">
      <c r="B1" s="99" t="s">
        <v>175</v>
      </c>
      <c r="C1" s="100"/>
      <c r="D1" s="100"/>
      <c r="E1" s="100"/>
      <c r="F1" s="101"/>
    </row>
    <row r="2" spans="2:6" ht="17.45" customHeight="1" x14ac:dyDescent="0.25">
      <c r="B2" s="102"/>
      <c r="C2" s="103"/>
      <c r="D2" s="103"/>
      <c r="E2" s="103"/>
      <c r="F2" s="104"/>
    </row>
    <row r="3" spans="2:6" s="39" customFormat="1" ht="31.5" customHeight="1" x14ac:dyDescent="0.25">
      <c r="B3" s="105" t="s">
        <v>201</v>
      </c>
      <c r="C3" s="105"/>
      <c r="D3" s="105"/>
      <c r="E3" s="105"/>
      <c r="F3" s="105"/>
    </row>
    <row r="4" spans="2:6" ht="14.45" customHeight="1" x14ac:dyDescent="0.25">
      <c r="B4" s="106" t="s">
        <v>0</v>
      </c>
      <c r="C4" s="106"/>
      <c r="D4" s="106"/>
      <c r="E4" s="106"/>
      <c r="F4" s="106"/>
    </row>
    <row r="5" spans="2:6" ht="14.45" customHeight="1" x14ac:dyDescent="0.25">
      <c r="B5" s="107" t="s">
        <v>33</v>
      </c>
      <c r="C5" s="107"/>
      <c r="D5" s="108" t="s">
        <v>174</v>
      </c>
      <c r="E5" s="109"/>
      <c r="F5" s="110"/>
    </row>
    <row r="6" spans="2:6" ht="14.45" customHeight="1" x14ac:dyDescent="0.25">
      <c r="B6" s="107" t="s">
        <v>34</v>
      </c>
      <c r="C6" s="107"/>
      <c r="D6" s="111" t="s">
        <v>339</v>
      </c>
      <c r="E6" s="112"/>
      <c r="F6" s="113"/>
    </row>
    <row r="7" spans="2:6" x14ac:dyDescent="0.25">
      <c r="B7" s="107" t="s">
        <v>35</v>
      </c>
      <c r="C7" s="107"/>
      <c r="D7" s="120">
        <v>44645</v>
      </c>
      <c r="E7" s="109"/>
      <c r="F7" s="110"/>
    </row>
    <row r="8" spans="2:6" x14ac:dyDescent="0.25">
      <c r="B8" s="107" t="s">
        <v>36</v>
      </c>
      <c r="C8" s="107"/>
      <c r="D8" s="108" t="s">
        <v>176</v>
      </c>
      <c r="E8" s="109"/>
      <c r="F8" s="110"/>
    </row>
    <row r="9" spans="2:6" x14ac:dyDescent="0.25">
      <c r="B9" s="106" t="s">
        <v>0</v>
      </c>
      <c r="C9" s="106"/>
      <c r="D9" s="106"/>
      <c r="E9" s="106"/>
      <c r="F9" s="106"/>
    </row>
    <row r="10" spans="2:6" x14ac:dyDescent="0.25">
      <c r="B10" s="121" t="s">
        <v>37</v>
      </c>
      <c r="C10" s="121"/>
      <c r="D10" s="121"/>
      <c r="E10" s="121"/>
      <c r="F10" s="121"/>
    </row>
    <row r="11" spans="2:6" x14ac:dyDescent="0.25">
      <c r="B11" s="37" t="s">
        <v>38</v>
      </c>
      <c r="C11" s="114" t="s">
        <v>39</v>
      </c>
      <c r="D11" s="115"/>
      <c r="E11" s="116"/>
      <c r="F11" s="10"/>
    </row>
    <row r="12" spans="2:6" x14ac:dyDescent="0.25">
      <c r="B12" s="37" t="s">
        <v>40</v>
      </c>
      <c r="C12" s="114" t="s">
        <v>41</v>
      </c>
      <c r="D12" s="115"/>
      <c r="E12" s="116"/>
      <c r="F12" s="36" t="s">
        <v>177</v>
      </c>
    </row>
    <row r="13" spans="2:6" x14ac:dyDescent="0.25">
      <c r="B13" s="37" t="s">
        <v>42</v>
      </c>
      <c r="C13" s="114" t="s">
        <v>43</v>
      </c>
      <c r="D13" s="115"/>
      <c r="E13" s="116"/>
      <c r="F13" s="36" t="s">
        <v>329</v>
      </c>
    </row>
    <row r="14" spans="2:6" x14ac:dyDescent="0.25">
      <c r="B14" s="37" t="s">
        <v>44</v>
      </c>
      <c r="C14" s="114" t="s">
        <v>45</v>
      </c>
      <c r="D14" s="115"/>
      <c r="E14" s="116"/>
      <c r="F14" s="36">
        <v>12</v>
      </c>
    </row>
    <row r="15" spans="2:6" x14ac:dyDescent="0.25">
      <c r="B15" s="106" t="s">
        <v>0</v>
      </c>
      <c r="C15" s="106"/>
      <c r="D15" s="106"/>
      <c r="E15" s="106"/>
      <c r="F15" s="106"/>
    </row>
    <row r="16" spans="2:6" x14ac:dyDescent="0.25">
      <c r="B16" s="117" t="s">
        <v>46</v>
      </c>
      <c r="C16" s="118"/>
      <c r="D16" s="118"/>
      <c r="E16" s="118"/>
      <c r="F16" s="119"/>
    </row>
    <row r="17" spans="2:6" x14ac:dyDescent="0.25">
      <c r="B17" s="124" t="s">
        <v>47</v>
      </c>
      <c r="C17" s="124"/>
      <c r="D17" s="124"/>
      <c r="E17" s="124"/>
      <c r="F17" s="36" t="s">
        <v>199</v>
      </c>
    </row>
    <row r="18" spans="2:6" x14ac:dyDescent="0.25">
      <c r="B18" s="124" t="s">
        <v>48</v>
      </c>
      <c r="C18" s="124"/>
      <c r="D18" s="124"/>
      <c r="E18" s="124"/>
      <c r="F18" s="36" t="s">
        <v>14</v>
      </c>
    </row>
    <row r="19" spans="2:6" x14ac:dyDescent="0.25">
      <c r="B19" s="124" t="s">
        <v>49</v>
      </c>
      <c r="C19" s="124"/>
      <c r="D19" s="124"/>
      <c r="E19" s="124"/>
      <c r="F19" s="36"/>
    </row>
    <row r="20" spans="2:6" x14ac:dyDescent="0.25">
      <c r="B20" s="125" t="s">
        <v>0</v>
      </c>
      <c r="C20" s="125"/>
      <c r="D20" s="125"/>
      <c r="E20" s="125"/>
      <c r="F20" s="125"/>
    </row>
    <row r="21" spans="2:6" x14ac:dyDescent="0.25">
      <c r="B21" s="117" t="s">
        <v>50</v>
      </c>
      <c r="C21" s="118"/>
      <c r="D21" s="118"/>
      <c r="E21" s="118"/>
      <c r="F21" s="119"/>
    </row>
    <row r="22" spans="2:6" x14ac:dyDescent="0.25">
      <c r="B22" s="37">
        <v>1</v>
      </c>
      <c r="C22" s="114" t="s">
        <v>51</v>
      </c>
      <c r="D22" s="115"/>
      <c r="E22" s="116"/>
      <c r="F22" s="42" t="s">
        <v>197</v>
      </c>
    </row>
    <row r="23" spans="2:6" x14ac:dyDescent="0.25">
      <c r="B23" s="37">
        <v>2</v>
      </c>
      <c r="C23" s="114" t="s">
        <v>52</v>
      </c>
      <c r="D23" s="115"/>
      <c r="E23" s="116"/>
      <c r="F23" s="36" t="s">
        <v>198</v>
      </c>
    </row>
    <row r="24" spans="2:6" x14ac:dyDescent="0.25">
      <c r="B24" s="37">
        <v>3</v>
      </c>
      <c r="C24" s="114" t="s">
        <v>53</v>
      </c>
      <c r="D24" s="115"/>
      <c r="E24" s="116"/>
      <c r="F24" s="9">
        <v>1262.1400000000001</v>
      </c>
    </row>
    <row r="25" spans="2:6" x14ac:dyDescent="0.25">
      <c r="B25" s="37">
        <v>4</v>
      </c>
      <c r="C25" s="114" t="s">
        <v>54</v>
      </c>
      <c r="D25" s="115"/>
      <c r="E25" s="116"/>
      <c r="F25" s="36" t="s">
        <v>178</v>
      </c>
    </row>
    <row r="26" spans="2:6" x14ac:dyDescent="0.25">
      <c r="B26" s="37">
        <v>5</v>
      </c>
      <c r="C26" s="114" t="s">
        <v>55</v>
      </c>
      <c r="D26" s="115"/>
      <c r="E26" s="116"/>
      <c r="F26" s="10">
        <v>44562</v>
      </c>
    </row>
    <row r="27" spans="2:6" x14ac:dyDescent="0.25">
      <c r="B27" s="122" t="s">
        <v>0</v>
      </c>
      <c r="C27" s="122"/>
      <c r="D27" s="122"/>
      <c r="E27" s="122"/>
      <c r="F27" s="122"/>
    </row>
    <row r="28" spans="2:6" x14ac:dyDescent="0.25">
      <c r="B28" s="123" t="s">
        <v>56</v>
      </c>
      <c r="C28" s="123"/>
      <c r="D28" s="123"/>
      <c r="E28" s="123"/>
      <c r="F28" s="123"/>
    </row>
    <row r="29" spans="2:6" x14ac:dyDescent="0.25">
      <c r="B29" s="35">
        <v>1</v>
      </c>
      <c r="C29" s="121" t="s">
        <v>57</v>
      </c>
      <c r="D29" s="121"/>
      <c r="E29" s="121"/>
      <c r="F29" s="35" t="s">
        <v>58</v>
      </c>
    </row>
    <row r="30" spans="2:6" x14ac:dyDescent="0.25">
      <c r="B30" s="36" t="s">
        <v>59</v>
      </c>
      <c r="C30" s="114" t="s">
        <v>60</v>
      </c>
      <c r="D30" s="115"/>
      <c r="E30" s="116"/>
      <c r="F30" s="9">
        <f>F24</f>
        <v>1262.1400000000001</v>
      </c>
    </row>
    <row r="31" spans="2:6" x14ac:dyDescent="0.25">
      <c r="B31" s="36" t="s">
        <v>40</v>
      </c>
      <c r="C31" s="114" t="s">
        <v>61</v>
      </c>
      <c r="D31" s="115"/>
      <c r="E31" s="116"/>
      <c r="F31" s="11">
        <f>F30*30%</f>
        <v>378.642</v>
      </c>
    </row>
    <row r="32" spans="2:6" x14ac:dyDescent="0.25">
      <c r="B32" s="36" t="s">
        <v>42</v>
      </c>
      <c r="C32" s="114" t="s">
        <v>62</v>
      </c>
      <c r="D32" s="115"/>
      <c r="E32" s="116"/>
      <c r="F32" s="11">
        <v>0</v>
      </c>
    </row>
    <row r="33" spans="2:7" x14ac:dyDescent="0.25">
      <c r="B33" s="36" t="s">
        <v>63</v>
      </c>
      <c r="C33" s="114" t="s">
        <v>64</v>
      </c>
      <c r="D33" s="115"/>
      <c r="E33" s="116"/>
      <c r="F33" s="11">
        <v>0</v>
      </c>
    </row>
    <row r="34" spans="2:7" x14ac:dyDescent="0.25">
      <c r="B34" s="36" t="s">
        <v>65</v>
      </c>
      <c r="C34" s="114" t="s">
        <v>66</v>
      </c>
      <c r="D34" s="115"/>
      <c r="E34" s="116"/>
      <c r="F34" s="11">
        <v>0</v>
      </c>
    </row>
    <row r="35" spans="2:7" x14ac:dyDescent="0.25">
      <c r="B35" s="36" t="s">
        <v>67</v>
      </c>
      <c r="C35" s="114" t="s">
        <v>68</v>
      </c>
      <c r="D35" s="115"/>
      <c r="E35" s="116"/>
      <c r="F35" s="11">
        <v>0</v>
      </c>
    </row>
    <row r="36" spans="2:7" x14ac:dyDescent="0.25">
      <c r="B36" s="126" t="s">
        <v>69</v>
      </c>
      <c r="C36" s="127"/>
      <c r="D36" s="127"/>
      <c r="E36" s="128"/>
      <c r="F36" s="12">
        <f>SUM(F30:F35)</f>
        <v>1640.7820000000002</v>
      </c>
    </row>
    <row r="37" spans="2:7" x14ac:dyDescent="0.25">
      <c r="B37" s="122" t="s">
        <v>0</v>
      </c>
      <c r="C37" s="122"/>
      <c r="D37" s="122"/>
      <c r="E37" s="122"/>
      <c r="F37" s="122"/>
    </row>
    <row r="38" spans="2:7" x14ac:dyDescent="0.25">
      <c r="B38" s="123" t="s">
        <v>70</v>
      </c>
      <c r="C38" s="123"/>
      <c r="D38" s="123"/>
      <c r="E38" s="123"/>
      <c r="F38" s="123"/>
    </row>
    <row r="39" spans="2:7" x14ac:dyDescent="0.25">
      <c r="B39" s="129" t="s">
        <v>0</v>
      </c>
      <c r="C39" s="129"/>
      <c r="D39" s="129"/>
      <c r="E39" s="129"/>
      <c r="F39" s="129"/>
    </row>
    <row r="40" spans="2:7" x14ac:dyDescent="0.25">
      <c r="B40" s="121" t="s">
        <v>71</v>
      </c>
      <c r="C40" s="121"/>
      <c r="D40" s="121"/>
      <c r="E40" s="121"/>
      <c r="F40" s="121"/>
    </row>
    <row r="41" spans="2:7" ht="14.45" customHeight="1" x14ac:dyDescent="0.25">
      <c r="B41" s="35" t="s">
        <v>72</v>
      </c>
      <c r="C41" s="130" t="s">
        <v>73</v>
      </c>
      <c r="D41" s="130"/>
      <c r="E41" s="35" t="s">
        <v>74</v>
      </c>
      <c r="F41" s="35" t="s">
        <v>58</v>
      </c>
    </row>
    <row r="42" spans="2:7" x14ac:dyDescent="0.25">
      <c r="B42" s="37" t="s">
        <v>59</v>
      </c>
      <c r="C42" s="124" t="s">
        <v>75</v>
      </c>
      <c r="D42" s="124"/>
      <c r="E42" s="13">
        <f>1/12</f>
        <v>8.3333333333333329E-2</v>
      </c>
      <c r="F42" s="11">
        <f>F36*E42</f>
        <v>136.73183333333333</v>
      </c>
      <c r="G42" s="40"/>
    </row>
    <row r="43" spans="2:7" x14ac:dyDescent="0.25">
      <c r="B43" s="37" t="s">
        <v>40</v>
      </c>
      <c r="C43" s="124" t="s">
        <v>76</v>
      </c>
      <c r="D43" s="124"/>
      <c r="E43" s="13">
        <f>(1/12+(1/3*1/12))</f>
        <v>0.1111111111111111</v>
      </c>
      <c r="F43" s="11">
        <f>F36*E43</f>
        <v>182.30911111111112</v>
      </c>
      <c r="G43" s="40"/>
    </row>
    <row r="44" spans="2:7" x14ac:dyDescent="0.25">
      <c r="B44" s="131" t="s">
        <v>69</v>
      </c>
      <c r="C44" s="131"/>
      <c r="D44" s="131"/>
      <c r="E44" s="131"/>
      <c r="F44" s="12">
        <f>SUM(F42:F43)</f>
        <v>319.04094444444445</v>
      </c>
    </row>
    <row r="45" spans="2:7" x14ac:dyDescent="0.25">
      <c r="B45" s="131" t="s">
        <v>0</v>
      </c>
      <c r="C45" s="131"/>
      <c r="D45" s="131"/>
      <c r="E45" s="131"/>
      <c r="F45" s="131"/>
    </row>
    <row r="46" spans="2:7" ht="24.95" customHeight="1" x14ac:dyDescent="0.25">
      <c r="B46" s="130" t="s">
        <v>77</v>
      </c>
      <c r="C46" s="130"/>
      <c r="D46" s="130"/>
      <c r="E46" s="130"/>
      <c r="F46" s="130"/>
    </row>
    <row r="47" spans="2:7" x14ac:dyDescent="0.25">
      <c r="B47" s="35" t="s">
        <v>78</v>
      </c>
      <c r="C47" s="121" t="s">
        <v>79</v>
      </c>
      <c r="D47" s="121"/>
      <c r="E47" s="35" t="s">
        <v>74</v>
      </c>
      <c r="F47" s="35" t="s">
        <v>58</v>
      </c>
    </row>
    <row r="48" spans="2:7" x14ac:dyDescent="0.25">
      <c r="B48" s="37" t="s">
        <v>59</v>
      </c>
      <c r="C48" s="124" t="s">
        <v>80</v>
      </c>
      <c r="D48" s="124"/>
      <c r="E48" s="13">
        <v>0.2</v>
      </c>
      <c r="F48" s="11">
        <f>(F36+F44)*E48</f>
        <v>391.96458888888895</v>
      </c>
    </row>
    <row r="49" spans="2:6" x14ac:dyDescent="0.25">
      <c r="B49" s="37" t="s">
        <v>40</v>
      </c>
      <c r="C49" s="124" t="s">
        <v>81</v>
      </c>
      <c r="D49" s="124"/>
      <c r="E49" s="13">
        <v>2.5000000000000001E-2</v>
      </c>
      <c r="F49" s="11">
        <f>(F36+F44)*E49</f>
        <v>48.995573611111119</v>
      </c>
    </row>
    <row r="50" spans="2:6" x14ac:dyDescent="0.25">
      <c r="B50" s="37" t="s">
        <v>42</v>
      </c>
      <c r="C50" s="124" t="s">
        <v>82</v>
      </c>
      <c r="D50" s="124"/>
      <c r="E50" s="41"/>
      <c r="F50" s="11">
        <f>(F36+F44)*E50</f>
        <v>0</v>
      </c>
    </row>
    <row r="51" spans="2:6" x14ac:dyDescent="0.25">
      <c r="B51" s="37" t="s">
        <v>44</v>
      </c>
      <c r="C51" s="124" t="s">
        <v>83</v>
      </c>
      <c r="D51" s="124"/>
      <c r="E51" s="13">
        <v>1.4999999999999999E-2</v>
      </c>
      <c r="F51" s="11">
        <f>(F36+F44)*E51</f>
        <v>29.397344166666667</v>
      </c>
    </row>
    <row r="52" spans="2:6" x14ac:dyDescent="0.25">
      <c r="B52" s="37" t="s">
        <v>65</v>
      </c>
      <c r="C52" s="124" t="s">
        <v>84</v>
      </c>
      <c r="D52" s="124"/>
      <c r="E52" s="13">
        <v>0.01</v>
      </c>
      <c r="F52" s="11">
        <f>(F36+F44)*E52</f>
        <v>19.598229444444446</v>
      </c>
    </row>
    <row r="53" spans="2:6" x14ac:dyDescent="0.25">
      <c r="B53" s="37" t="s">
        <v>67</v>
      </c>
      <c r="C53" s="124" t="s">
        <v>85</v>
      </c>
      <c r="D53" s="124"/>
      <c r="E53" s="13">
        <v>6.0000000000000001E-3</v>
      </c>
      <c r="F53" s="11">
        <f>(F36+F44)*E53</f>
        <v>11.758937666666668</v>
      </c>
    </row>
    <row r="54" spans="2:6" x14ac:dyDescent="0.25">
      <c r="B54" s="37" t="s">
        <v>86</v>
      </c>
      <c r="C54" s="124" t="s">
        <v>87</v>
      </c>
      <c r="D54" s="124"/>
      <c r="E54" s="13">
        <v>2E-3</v>
      </c>
      <c r="F54" s="11">
        <f>(F36+F44)*E54</f>
        <v>3.9196458888888892</v>
      </c>
    </row>
    <row r="55" spans="2:6" x14ac:dyDescent="0.25">
      <c r="B55" s="37" t="s">
        <v>88</v>
      </c>
      <c r="C55" s="124" t="s">
        <v>89</v>
      </c>
      <c r="D55" s="124"/>
      <c r="E55" s="13">
        <v>0.08</v>
      </c>
      <c r="F55" s="11">
        <f>(F36+F44)*E55</f>
        <v>156.78583555555556</v>
      </c>
    </row>
    <row r="56" spans="2:6" x14ac:dyDescent="0.25">
      <c r="B56" s="131" t="s">
        <v>69</v>
      </c>
      <c r="C56" s="131"/>
      <c r="D56" s="131"/>
      <c r="E56" s="14">
        <f>SUM(E48:E55)</f>
        <v>0.33800000000000002</v>
      </c>
      <c r="F56" s="12">
        <f>SUM(F48:F55)</f>
        <v>662.42015522222232</v>
      </c>
    </row>
    <row r="57" spans="2:6" x14ac:dyDescent="0.25">
      <c r="B57" s="129" t="s">
        <v>0</v>
      </c>
      <c r="C57" s="129"/>
      <c r="D57" s="129"/>
      <c r="E57" s="129"/>
      <c r="F57" s="129"/>
    </row>
    <row r="58" spans="2:6" x14ac:dyDescent="0.25">
      <c r="B58" s="121" t="s">
        <v>90</v>
      </c>
      <c r="C58" s="121"/>
      <c r="D58" s="121"/>
      <c r="E58" s="121"/>
      <c r="F58" s="121"/>
    </row>
    <row r="59" spans="2:6" x14ac:dyDescent="0.25">
      <c r="B59" s="35" t="s">
        <v>91</v>
      </c>
      <c r="C59" s="121" t="s">
        <v>92</v>
      </c>
      <c r="D59" s="121"/>
      <c r="E59" s="35" t="s">
        <v>93</v>
      </c>
      <c r="F59" s="35" t="s">
        <v>58</v>
      </c>
    </row>
    <row r="60" spans="2:6" x14ac:dyDescent="0.25">
      <c r="B60" s="37" t="s">
        <v>59</v>
      </c>
      <c r="C60" s="124" t="s">
        <v>94</v>
      </c>
      <c r="D60" s="124"/>
      <c r="E60" s="15" t="s">
        <v>180</v>
      </c>
      <c r="F60" s="11">
        <f>22*(3.6*2)-((F30*6%))</f>
        <v>82.671599999999998</v>
      </c>
    </row>
    <row r="61" spans="2:6" x14ac:dyDescent="0.25">
      <c r="B61" s="37" t="s">
        <v>40</v>
      </c>
      <c r="C61" s="124" t="s">
        <v>95</v>
      </c>
      <c r="D61" s="124"/>
      <c r="E61" s="42" t="s">
        <v>330</v>
      </c>
      <c r="F61" s="11">
        <f>22*23.11*99%</f>
        <v>503.33579999999995</v>
      </c>
    </row>
    <row r="62" spans="2:6" x14ac:dyDescent="0.25">
      <c r="B62" s="37" t="s">
        <v>42</v>
      </c>
      <c r="C62" s="114" t="s">
        <v>179</v>
      </c>
      <c r="D62" s="116"/>
      <c r="E62" s="36" t="s">
        <v>331</v>
      </c>
      <c r="F62" s="11">
        <f>81.99*0.5</f>
        <v>40.994999999999997</v>
      </c>
    </row>
    <row r="63" spans="2:6" x14ac:dyDescent="0.25">
      <c r="B63" s="37" t="s">
        <v>44</v>
      </c>
      <c r="C63" s="114" t="s">
        <v>96</v>
      </c>
      <c r="D63" s="116"/>
      <c r="E63" s="36"/>
      <c r="F63" s="11"/>
    </row>
    <row r="64" spans="2:6" x14ac:dyDescent="0.25">
      <c r="B64" s="37" t="s">
        <v>65</v>
      </c>
      <c r="C64" s="114" t="s">
        <v>97</v>
      </c>
      <c r="D64" s="116"/>
      <c r="E64" s="36"/>
      <c r="F64" s="11"/>
    </row>
    <row r="65" spans="2:8" x14ac:dyDescent="0.25">
      <c r="B65" s="37" t="s">
        <v>67</v>
      </c>
      <c r="C65" s="124" t="s">
        <v>181</v>
      </c>
      <c r="D65" s="124"/>
      <c r="E65" s="36"/>
      <c r="F65" s="11">
        <v>88.04</v>
      </c>
    </row>
    <row r="66" spans="2:8" x14ac:dyDescent="0.25">
      <c r="B66" s="131" t="s">
        <v>69</v>
      </c>
      <c r="C66" s="131"/>
      <c r="D66" s="131"/>
      <c r="E66" s="131"/>
      <c r="F66" s="12">
        <f>SUM(F60:F65)</f>
        <v>715.04239999999993</v>
      </c>
    </row>
    <row r="67" spans="2:8" x14ac:dyDescent="0.25">
      <c r="B67" s="129" t="s">
        <v>0</v>
      </c>
      <c r="C67" s="129"/>
      <c r="D67" s="129"/>
      <c r="E67" s="129"/>
      <c r="F67" s="129"/>
    </row>
    <row r="68" spans="2:8" x14ac:dyDescent="0.25">
      <c r="B68" s="121" t="s">
        <v>98</v>
      </c>
      <c r="C68" s="121"/>
      <c r="D68" s="121"/>
      <c r="E68" s="121"/>
      <c r="F68" s="121"/>
    </row>
    <row r="69" spans="2:8" x14ac:dyDescent="0.25">
      <c r="B69" s="35">
        <v>2</v>
      </c>
      <c r="C69" s="121" t="s">
        <v>99</v>
      </c>
      <c r="D69" s="121"/>
      <c r="E69" s="121"/>
      <c r="F69" s="35" t="s">
        <v>58</v>
      </c>
    </row>
    <row r="70" spans="2:8" x14ac:dyDescent="0.25">
      <c r="B70" s="37" t="s">
        <v>72</v>
      </c>
      <c r="C70" s="124" t="s">
        <v>73</v>
      </c>
      <c r="D70" s="124"/>
      <c r="E70" s="124"/>
      <c r="F70" s="11">
        <f>F44</f>
        <v>319.04094444444445</v>
      </c>
    </row>
    <row r="71" spans="2:8" x14ac:dyDescent="0.25">
      <c r="B71" s="37" t="s">
        <v>78</v>
      </c>
      <c r="C71" s="124" t="s">
        <v>79</v>
      </c>
      <c r="D71" s="124"/>
      <c r="E71" s="124"/>
      <c r="F71" s="11">
        <f>F56</f>
        <v>662.42015522222232</v>
      </c>
    </row>
    <row r="72" spans="2:8" x14ac:dyDescent="0.25">
      <c r="B72" s="37" t="s">
        <v>91</v>
      </c>
      <c r="C72" s="124" t="s">
        <v>92</v>
      </c>
      <c r="D72" s="124"/>
      <c r="E72" s="124"/>
      <c r="F72" s="11">
        <f>F66</f>
        <v>715.04239999999993</v>
      </c>
    </row>
    <row r="73" spans="2:8" x14ac:dyDescent="0.25">
      <c r="B73" s="131" t="s">
        <v>69</v>
      </c>
      <c r="C73" s="131"/>
      <c r="D73" s="131"/>
      <c r="E73" s="131"/>
      <c r="F73" s="12">
        <f>SUM(F70:F72)</f>
        <v>1696.5034996666668</v>
      </c>
    </row>
    <row r="74" spans="2:8" x14ac:dyDescent="0.25">
      <c r="B74" s="122" t="s">
        <v>0</v>
      </c>
      <c r="C74" s="122"/>
      <c r="D74" s="122"/>
      <c r="E74" s="122"/>
      <c r="F74" s="122"/>
    </row>
    <row r="75" spans="2:8" x14ac:dyDescent="0.25">
      <c r="B75" s="123" t="s">
        <v>100</v>
      </c>
      <c r="C75" s="123"/>
      <c r="D75" s="123"/>
      <c r="E75" s="123"/>
      <c r="F75" s="123"/>
    </row>
    <row r="76" spans="2:8" x14ac:dyDescent="0.25">
      <c r="B76" s="35">
        <v>3</v>
      </c>
      <c r="C76" s="121" t="s">
        <v>101</v>
      </c>
      <c r="D76" s="121"/>
      <c r="E76" s="35" t="s">
        <v>74</v>
      </c>
      <c r="F76" s="35" t="s">
        <v>58</v>
      </c>
    </row>
    <row r="77" spans="2:8" x14ac:dyDescent="0.25">
      <c r="B77" s="37" t="s">
        <v>59</v>
      </c>
      <c r="C77" s="114" t="s">
        <v>102</v>
      </c>
      <c r="D77" s="116"/>
      <c r="E77" s="16">
        <f>(1/12)*0.05</f>
        <v>4.1666666666666666E-3</v>
      </c>
      <c r="F77" s="11">
        <f>(F36+F44)*E77</f>
        <v>8.1659289351851854</v>
      </c>
      <c r="H77" t="s">
        <v>189</v>
      </c>
    </row>
    <row r="78" spans="2:8" x14ac:dyDescent="0.25">
      <c r="B78" s="37" t="s">
        <v>40</v>
      </c>
      <c r="C78" s="114" t="s">
        <v>103</v>
      </c>
      <c r="D78" s="116"/>
      <c r="E78" s="13">
        <f>8%*E77</f>
        <v>3.3333333333333332E-4</v>
      </c>
      <c r="F78" s="11">
        <f>(F36+F44)*E78</f>
        <v>0.65327431481481479</v>
      </c>
      <c r="H78" t="s">
        <v>190</v>
      </c>
    </row>
    <row r="79" spans="2:8" x14ac:dyDescent="0.25">
      <c r="B79" s="37" t="s">
        <v>42</v>
      </c>
      <c r="C79" s="132" t="s">
        <v>104</v>
      </c>
      <c r="D79" s="133"/>
      <c r="E79" s="13">
        <f>8%*40%*5%</f>
        <v>1.6000000000000001E-3</v>
      </c>
      <c r="F79" s="11">
        <f>(F36+F44)*E79</f>
        <v>3.1357167111111117</v>
      </c>
      <c r="H79" t="s">
        <v>191</v>
      </c>
    </row>
    <row r="80" spans="2:8" x14ac:dyDescent="0.25">
      <c r="B80" s="37" t="s">
        <v>44</v>
      </c>
      <c r="C80" s="114" t="s">
        <v>105</v>
      </c>
      <c r="D80" s="116"/>
      <c r="E80" s="13">
        <f>(((7/30)/12)*100%)</f>
        <v>1.9444444444444445E-2</v>
      </c>
      <c r="F80" s="11">
        <f>(F36+F44)*E80</f>
        <v>38.107668364197536</v>
      </c>
      <c r="H80" t="s">
        <v>192</v>
      </c>
    </row>
    <row r="81" spans="2:8" ht="27.6" customHeight="1" x14ac:dyDescent="0.25">
      <c r="B81" s="37" t="s">
        <v>65</v>
      </c>
      <c r="C81" s="134" t="s">
        <v>106</v>
      </c>
      <c r="D81" s="134"/>
      <c r="E81" s="13">
        <f>E56*E80</f>
        <v>6.5722222222222224E-3</v>
      </c>
      <c r="F81" s="11">
        <f>(F36+F44)*E81</f>
        <v>12.880391907098767</v>
      </c>
      <c r="H81" t="s">
        <v>193</v>
      </c>
    </row>
    <row r="82" spans="2:8" ht="14.45" customHeight="1" x14ac:dyDescent="0.25">
      <c r="B82" s="37" t="s">
        <v>67</v>
      </c>
      <c r="C82" s="132" t="s">
        <v>107</v>
      </c>
      <c r="D82" s="133"/>
      <c r="E82" s="33">
        <f>E80*8%*40%*100%</f>
        <v>6.2222222222222236E-4</v>
      </c>
      <c r="F82" s="11">
        <f>(F36+F44)*E82</f>
        <v>1.2194453876543214</v>
      </c>
      <c r="H82" t="s">
        <v>194</v>
      </c>
    </row>
    <row r="83" spans="2:8" x14ac:dyDescent="0.25">
      <c r="B83" s="131" t="s">
        <v>69</v>
      </c>
      <c r="C83" s="131"/>
      <c r="D83" s="131"/>
      <c r="E83" s="131"/>
      <c r="F83" s="12">
        <f>SUM(F77:F82)</f>
        <v>64.16242562006174</v>
      </c>
    </row>
    <row r="84" spans="2:8" x14ac:dyDescent="0.25">
      <c r="B84" s="122" t="s">
        <v>0</v>
      </c>
      <c r="C84" s="122"/>
      <c r="D84" s="122"/>
      <c r="E84" s="122"/>
      <c r="F84" s="122"/>
    </row>
    <row r="85" spans="2:8" x14ac:dyDescent="0.25">
      <c r="B85" s="123" t="s">
        <v>108</v>
      </c>
      <c r="C85" s="123"/>
      <c r="D85" s="123"/>
      <c r="E85" s="123"/>
      <c r="F85" s="123"/>
    </row>
    <row r="86" spans="2:8" x14ac:dyDescent="0.25">
      <c r="B86" s="131" t="s">
        <v>0</v>
      </c>
      <c r="C86" s="131"/>
      <c r="D86" s="131"/>
      <c r="E86" s="131"/>
      <c r="F86" s="131"/>
    </row>
    <row r="87" spans="2:8" x14ac:dyDescent="0.25">
      <c r="B87" s="121" t="s">
        <v>109</v>
      </c>
      <c r="C87" s="121"/>
      <c r="D87" s="121"/>
      <c r="E87" s="121"/>
      <c r="F87" s="121"/>
    </row>
    <row r="88" spans="2:8" x14ac:dyDescent="0.25">
      <c r="B88" s="35" t="s">
        <v>110</v>
      </c>
      <c r="C88" s="121" t="s">
        <v>111</v>
      </c>
      <c r="D88" s="121"/>
      <c r="E88" s="35" t="s">
        <v>74</v>
      </c>
      <c r="F88" s="35" t="s">
        <v>58</v>
      </c>
    </row>
    <row r="89" spans="2:8" x14ac:dyDescent="0.25">
      <c r="B89" s="37" t="s">
        <v>59</v>
      </c>
      <c r="C89" s="124" t="s">
        <v>112</v>
      </c>
      <c r="D89" s="124"/>
      <c r="E89" s="13">
        <v>0</v>
      </c>
      <c r="F89" s="11">
        <f>(F36+F73+F83+F110-(F60+F61))*E89</f>
        <v>0</v>
      </c>
      <c r="H89" t="s">
        <v>185</v>
      </c>
    </row>
    <row r="90" spans="2:8" x14ac:dyDescent="0.25">
      <c r="B90" s="37" t="s">
        <v>40</v>
      </c>
      <c r="C90" s="124" t="s">
        <v>113</v>
      </c>
      <c r="D90" s="124"/>
      <c r="E90" s="13">
        <v>2.8E-3</v>
      </c>
      <c r="F90" s="11">
        <f>(F36+F73+F83+F110-(F60+F61))*E90</f>
        <v>7.88323347080284</v>
      </c>
      <c r="H90" t="s">
        <v>182</v>
      </c>
    </row>
    <row r="91" spans="2:8" x14ac:dyDescent="0.25">
      <c r="B91" s="37" t="s">
        <v>42</v>
      </c>
      <c r="C91" s="124" t="s">
        <v>114</v>
      </c>
      <c r="D91" s="124"/>
      <c r="E91" s="13">
        <f>((5/30)/12)*1.5%</f>
        <v>2.0833333333333332E-4</v>
      </c>
      <c r="F91" s="11">
        <f>(F36+F73+F83+F110-(F60+F61))*E91</f>
        <v>0.58655010943473507</v>
      </c>
      <c r="H91" t="s">
        <v>183</v>
      </c>
    </row>
    <row r="92" spans="2:8" x14ac:dyDescent="0.25">
      <c r="B92" s="37" t="s">
        <v>44</v>
      </c>
      <c r="C92" s="124" t="s">
        <v>115</v>
      </c>
      <c r="D92" s="124"/>
      <c r="E92" s="13">
        <v>6.9999999999999999E-4</v>
      </c>
      <c r="F92" s="11">
        <f>(F36+F73+F83+F110-(F60+F61))*E92</f>
        <v>1.97080836770071</v>
      </c>
      <c r="H92" t="s">
        <v>184</v>
      </c>
    </row>
    <row r="93" spans="2:8" x14ac:dyDescent="0.25">
      <c r="B93" s="37" t="s">
        <v>65</v>
      </c>
      <c r="C93" s="124" t="s">
        <v>116</v>
      </c>
      <c r="D93" s="124"/>
      <c r="E93" s="13">
        <f>((5/30)/12)*1.5%</f>
        <v>2.0833333333333332E-4</v>
      </c>
      <c r="F93" s="11">
        <f>(F36+F73+F83+F110-(F60+F61))*E93</f>
        <v>0.58655010943473507</v>
      </c>
      <c r="H93" t="s">
        <v>188</v>
      </c>
    </row>
    <row r="94" spans="2:8" x14ac:dyDescent="0.25">
      <c r="B94" s="37" t="s">
        <v>67</v>
      </c>
      <c r="C94" s="124" t="s">
        <v>186</v>
      </c>
      <c r="D94" s="124"/>
      <c r="E94" s="13">
        <v>1.3899999999999999E-2</v>
      </c>
      <c r="F94" s="11">
        <f>(F36+F73+F83+F110-(F60+F61))*E94</f>
        <v>39.134623301485526</v>
      </c>
      <c r="H94" t="s">
        <v>187</v>
      </c>
    </row>
    <row r="95" spans="2:8" x14ac:dyDescent="0.25">
      <c r="B95" s="131" t="s">
        <v>69</v>
      </c>
      <c r="C95" s="131"/>
      <c r="D95" s="131"/>
      <c r="E95" s="131"/>
      <c r="F95" s="12">
        <f>SUM(F89:F94)</f>
        <v>50.161765358858545</v>
      </c>
    </row>
    <row r="96" spans="2:8" x14ac:dyDescent="0.25">
      <c r="B96" s="129" t="s">
        <v>0</v>
      </c>
      <c r="C96" s="129"/>
      <c r="D96" s="129"/>
      <c r="E96" s="129"/>
      <c r="F96" s="129"/>
    </row>
    <row r="97" spans="2:6" x14ac:dyDescent="0.25">
      <c r="B97" s="121" t="s">
        <v>117</v>
      </c>
      <c r="C97" s="121"/>
      <c r="D97" s="121"/>
      <c r="E97" s="121"/>
      <c r="F97" s="121"/>
    </row>
    <row r="98" spans="2:6" x14ac:dyDescent="0.25">
      <c r="B98" s="35" t="s">
        <v>118</v>
      </c>
      <c r="C98" s="121" t="s">
        <v>119</v>
      </c>
      <c r="D98" s="121"/>
      <c r="E98" s="121"/>
      <c r="F98" s="35" t="s">
        <v>58</v>
      </c>
    </row>
    <row r="99" spans="2:6" ht="14.45" customHeight="1" x14ac:dyDescent="0.25">
      <c r="B99" s="37" t="s">
        <v>59</v>
      </c>
      <c r="C99" s="132" t="s">
        <v>120</v>
      </c>
      <c r="D99" s="135"/>
      <c r="E99" s="133"/>
      <c r="F99" s="11">
        <v>0</v>
      </c>
    </row>
    <row r="100" spans="2:6" x14ac:dyDescent="0.25">
      <c r="B100" s="131" t="s">
        <v>69</v>
      </c>
      <c r="C100" s="131"/>
      <c r="D100" s="131"/>
      <c r="E100" s="131"/>
      <c r="F100" s="12">
        <f>F99</f>
        <v>0</v>
      </c>
    </row>
    <row r="101" spans="2:6" x14ac:dyDescent="0.25">
      <c r="B101" s="122" t="s">
        <v>0</v>
      </c>
      <c r="C101" s="122"/>
      <c r="D101" s="122"/>
      <c r="E101" s="122"/>
      <c r="F101" s="122"/>
    </row>
    <row r="102" spans="2:6" x14ac:dyDescent="0.25">
      <c r="B102" s="121" t="s">
        <v>121</v>
      </c>
      <c r="C102" s="121"/>
      <c r="D102" s="121"/>
      <c r="E102" s="121"/>
      <c r="F102" s="121"/>
    </row>
    <row r="103" spans="2:6" x14ac:dyDescent="0.25">
      <c r="B103" s="35">
        <v>4</v>
      </c>
      <c r="C103" s="121" t="s">
        <v>122</v>
      </c>
      <c r="D103" s="121"/>
      <c r="E103" s="121"/>
      <c r="F103" s="35" t="s">
        <v>58</v>
      </c>
    </row>
    <row r="104" spans="2:6" x14ac:dyDescent="0.25">
      <c r="B104" s="37" t="s">
        <v>110</v>
      </c>
      <c r="C104" s="124" t="s">
        <v>123</v>
      </c>
      <c r="D104" s="124"/>
      <c r="E104" s="124"/>
      <c r="F104" s="11">
        <f>F95</f>
        <v>50.161765358858545</v>
      </c>
    </row>
    <row r="105" spans="2:6" x14ac:dyDescent="0.25">
      <c r="B105" s="37" t="s">
        <v>118</v>
      </c>
      <c r="C105" s="124" t="s">
        <v>124</v>
      </c>
      <c r="D105" s="124"/>
      <c r="E105" s="124"/>
      <c r="F105" s="11">
        <f>F100</f>
        <v>0</v>
      </c>
    </row>
    <row r="106" spans="2:6" x14ac:dyDescent="0.25">
      <c r="B106" s="131" t="s">
        <v>69</v>
      </c>
      <c r="C106" s="131"/>
      <c r="D106" s="131"/>
      <c r="E106" s="131"/>
      <c r="F106" s="12">
        <f>SUM(F104:F105)</f>
        <v>50.161765358858545</v>
      </c>
    </row>
    <row r="107" spans="2:6" x14ac:dyDescent="0.25">
      <c r="B107" s="122" t="s">
        <v>0</v>
      </c>
      <c r="C107" s="122"/>
      <c r="D107" s="122"/>
      <c r="E107" s="122"/>
      <c r="F107" s="122"/>
    </row>
    <row r="108" spans="2:6" x14ac:dyDescent="0.25">
      <c r="B108" s="123" t="s">
        <v>125</v>
      </c>
      <c r="C108" s="123"/>
      <c r="D108" s="123"/>
      <c r="E108" s="123"/>
      <c r="F108" s="123"/>
    </row>
    <row r="109" spans="2:6" x14ac:dyDescent="0.25">
      <c r="B109" s="35">
        <v>5</v>
      </c>
      <c r="C109" s="117" t="s">
        <v>126</v>
      </c>
      <c r="D109" s="118"/>
      <c r="E109" s="119"/>
      <c r="F109" s="35" t="s">
        <v>58</v>
      </c>
    </row>
    <row r="110" spans="2:6" x14ac:dyDescent="0.25">
      <c r="B110" s="37" t="s">
        <v>59</v>
      </c>
      <c r="C110" s="114" t="s">
        <v>127</v>
      </c>
      <c r="D110" s="115"/>
      <c r="E110" s="116"/>
      <c r="F110" s="11">
        <f>Uniformes!G10</f>
        <v>0</v>
      </c>
    </row>
    <row r="111" spans="2:6" x14ac:dyDescent="0.25">
      <c r="B111" s="37" t="s">
        <v>40</v>
      </c>
      <c r="C111" s="114" t="s">
        <v>128</v>
      </c>
      <c r="D111" s="115"/>
      <c r="E111" s="116"/>
      <c r="F111" s="11">
        <v>0</v>
      </c>
    </row>
    <row r="112" spans="2:6" ht="14.45" customHeight="1" x14ac:dyDescent="0.25">
      <c r="B112" s="37" t="s">
        <v>42</v>
      </c>
      <c r="C112" s="132" t="s">
        <v>129</v>
      </c>
      <c r="D112" s="135"/>
      <c r="E112" s="133"/>
      <c r="F112" s="11">
        <f>Equipamentos!G23</f>
        <v>0</v>
      </c>
    </row>
    <row r="113" spans="2:6" x14ac:dyDescent="0.25">
      <c r="B113" s="37" t="s">
        <v>44</v>
      </c>
      <c r="C113" s="114" t="s">
        <v>130</v>
      </c>
      <c r="D113" s="115"/>
      <c r="E113" s="116"/>
      <c r="F113" s="11">
        <v>0</v>
      </c>
    </row>
    <row r="114" spans="2:6" x14ac:dyDescent="0.25">
      <c r="B114" s="126" t="s">
        <v>69</v>
      </c>
      <c r="C114" s="127"/>
      <c r="D114" s="127"/>
      <c r="E114" s="128"/>
      <c r="F114" s="12">
        <f>SUM(F110:F113)</f>
        <v>0</v>
      </c>
    </row>
    <row r="115" spans="2:6" x14ac:dyDescent="0.25">
      <c r="B115" s="122" t="s">
        <v>0</v>
      </c>
      <c r="C115" s="122"/>
      <c r="D115" s="122"/>
      <c r="E115" s="122"/>
      <c r="F115" s="122"/>
    </row>
    <row r="116" spans="2:6" x14ac:dyDescent="0.25">
      <c r="B116" s="123" t="s">
        <v>131</v>
      </c>
      <c r="C116" s="123"/>
      <c r="D116" s="123"/>
      <c r="E116" s="123"/>
      <c r="F116" s="123"/>
    </row>
    <row r="117" spans="2:6" x14ac:dyDescent="0.25">
      <c r="B117" s="35">
        <v>6</v>
      </c>
      <c r="C117" s="121" t="s">
        <v>132</v>
      </c>
      <c r="D117" s="121"/>
      <c r="E117" s="35" t="s">
        <v>74</v>
      </c>
      <c r="F117" s="35" t="s">
        <v>58</v>
      </c>
    </row>
    <row r="118" spans="2:6" x14ac:dyDescent="0.25">
      <c r="B118" s="37" t="s">
        <v>59</v>
      </c>
      <c r="C118" s="124" t="s">
        <v>133</v>
      </c>
      <c r="D118" s="124"/>
      <c r="E118" s="13"/>
      <c r="F118" s="11">
        <f>F134*E118</f>
        <v>0</v>
      </c>
    </row>
    <row r="119" spans="2:6" x14ac:dyDescent="0.25">
      <c r="B119" s="37" t="s">
        <v>40</v>
      </c>
      <c r="C119" s="124" t="s">
        <v>134</v>
      </c>
      <c r="D119" s="124"/>
      <c r="E119" s="13"/>
      <c r="F119" s="11">
        <f>(F134+F118)*E119</f>
        <v>0</v>
      </c>
    </row>
    <row r="120" spans="2:6" x14ac:dyDescent="0.25">
      <c r="B120" s="37" t="s">
        <v>42</v>
      </c>
      <c r="C120" s="136" t="s">
        <v>135</v>
      </c>
      <c r="D120" s="136"/>
      <c r="E120" s="34">
        <f>E123+E122+E121</f>
        <v>8.6500000000000007E-2</v>
      </c>
      <c r="F120" s="9" t="s">
        <v>0</v>
      </c>
    </row>
    <row r="121" spans="2:6" x14ac:dyDescent="0.25">
      <c r="B121" s="37" t="s">
        <v>136</v>
      </c>
      <c r="C121" s="124" t="s">
        <v>137</v>
      </c>
      <c r="D121" s="124"/>
      <c r="E121" s="16">
        <v>6.4999999999999997E-3</v>
      </c>
      <c r="F121" s="11">
        <f>(F134+F118+F119)/(1-E120)*E121</f>
        <v>24.559893803170571</v>
      </c>
    </row>
    <row r="122" spans="2:6" x14ac:dyDescent="0.25">
      <c r="B122" s="37" t="s">
        <v>138</v>
      </c>
      <c r="C122" s="124" t="s">
        <v>139</v>
      </c>
      <c r="D122" s="124"/>
      <c r="E122" s="16">
        <v>0.03</v>
      </c>
      <c r="F122" s="11">
        <f>(F134+F118+F119)/(1-E120)*E122</f>
        <v>113.35335601463341</v>
      </c>
    </row>
    <row r="123" spans="2:6" x14ac:dyDescent="0.25">
      <c r="B123" s="37" t="s">
        <v>140</v>
      </c>
      <c r="C123" s="124" t="s">
        <v>141</v>
      </c>
      <c r="D123" s="124"/>
      <c r="E123" s="16">
        <v>0.05</v>
      </c>
      <c r="F123" s="11">
        <f>(F134+F118+F119)/(1-E120)*E123</f>
        <v>188.92226002438903</v>
      </c>
    </row>
    <row r="124" spans="2:6" x14ac:dyDescent="0.25">
      <c r="B124" s="37" t="s">
        <v>142</v>
      </c>
      <c r="C124" s="114" t="s">
        <v>68</v>
      </c>
      <c r="D124" s="116"/>
      <c r="E124" s="16">
        <v>0</v>
      </c>
      <c r="F124" s="11">
        <f>E124*(F134+F118+F119)</f>
        <v>0</v>
      </c>
    </row>
    <row r="125" spans="2:6" x14ac:dyDescent="0.25">
      <c r="B125" s="131" t="s">
        <v>69</v>
      </c>
      <c r="C125" s="131"/>
      <c r="D125" s="131"/>
      <c r="E125" s="131"/>
      <c r="F125" s="12">
        <f>SUM(F118:F124)</f>
        <v>326.83550984219301</v>
      </c>
    </row>
    <row r="126" spans="2:6" x14ac:dyDescent="0.25">
      <c r="B126" s="122" t="s">
        <v>0</v>
      </c>
      <c r="C126" s="122"/>
      <c r="D126" s="122"/>
      <c r="E126" s="122"/>
      <c r="F126" s="122"/>
    </row>
    <row r="127" spans="2:6" x14ac:dyDescent="0.25">
      <c r="B127" s="121" t="s">
        <v>143</v>
      </c>
      <c r="C127" s="121"/>
      <c r="D127" s="121"/>
      <c r="E127" s="121"/>
      <c r="F127" s="121"/>
    </row>
    <row r="128" spans="2:6" x14ac:dyDescent="0.25">
      <c r="B128" s="35"/>
      <c r="C128" s="121" t="s">
        <v>144</v>
      </c>
      <c r="D128" s="121"/>
      <c r="E128" s="121"/>
      <c r="F128" s="35" t="s">
        <v>58</v>
      </c>
    </row>
    <row r="129" spans="2:6" x14ac:dyDescent="0.25">
      <c r="B129" s="37" t="s">
        <v>59</v>
      </c>
      <c r="C129" s="124" t="s">
        <v>145</v>
      </c>
      <c r="D129" s="124"/>
      <c r="E129" s="124"/>
      <c r="F129" s="11">
        <f>F36</f>
        <v>1640.7820000000002</v>
      </c>
    </row>
    <row r="130" spans="2:6" x14ac:dyDescent="0.25">
      <c r="B130" s="37" t="s">
        <v>40</v>
      </c>
      <c r="C130" s="124" t="s">
        <v>146</v>
      </c>
      <c r="D130" s="124"/>
      <c r="E130" s="124"/>
      <c r="F130" s="11">
        <f>F73</f>
        <v>1696.5034996666668</v>
      </c>
    </row>
    <row r="131" spans="2:6" x14ac:dyDescent="0.25">
      <c r="B131" s="37" t="s">
        <v>42</v>
      </c>
      <c r="C131" s="124" t="s">
        <v>147</v>
      </c>
      <c r="D131" s="124"/>
      <c r="E131" s="124"/>
      <c r="F131" s="11">
        <f>F83</f>
        <v>64.16242562006174</v>
      </c>
    </row>
    <row r="132" spans="2:6" x14ac:dyDescent="0.25">
      <c r="B132" s="37" t="s">
        <v>44</v>
      </c>
      <c r="C132" s="124" t="s">
        <v>148</v>
      </c>
      <c r="D132" s="124"/>
      <c r="E132" s="124"/>
      <c r="F132" s="11">
        <f>F106</f>
        <v>50.161765358858545</v>
      </c>
    </row>
    <row r="133" spans="2:6" x14ac:dyDescent="0.25">
      <c r="B133" s="37" t="s">
        <v>65</v>
      </c>
      <c r="C133" s="124" t="s">
        <v>149</v>
      </c>
      <c r="D133" s="124"/>
      <c r="E133" s="124"/>
      <c r="F133" s="11">
        <f>F114</f>
        <v>0</v>
      </c>
    </row>
    <row r="134" spans="2:6" x14ac:dyDescent="0.25">
      <c r="B134" s="131" t="s">
        <v>150</v>
      </c>
      <c r="C134" s="131"/>
      <c r="D134" s="131"/>
      <c r="E134" s="131"/>
      <c r="F134" s="12">
        <f>SUM(F129:F133)</f>
        <v>3451.6096906455873</v>
      </c>
    </row>
    <row r="135" spans="2:6" x14ac:dyDescent="0.25">
      <c r="B135" s="37" t="s">
        <v>67</v>
      </c>
      <c r="C135" s="124" t="s">
        <v>151</v>
      </c>
      <c r="D135" s="124"/>
      <c r="E135" s="124"/>
      <c r="F135" s="11">
        <f>F125</f>
        <v>326.83550984219301</v>
      </c>
    </row>
    <row r="136" spans="2:6" x14ac:dyDescent="0.25">
      <c r="B136" s="126" t="s">
        <v>152</v>
      </c>
      <c r="C136" s="127"/>
      <c r="D136" s="127"/>
      <c r="E136" s="128"/>
      <c r="F136" s="12">
        <f>F134+F135</f>
        <v>3778.4452004877803</v>
      </c>
    </row>
    <row r="137" spans="2:6" x14ac:dyDescent="0.25">
      <c r="B137" s="122" t="s">
        <v>0</v>
      </c>
      <c r="C137" s="122"/>
      <c r="D137" s="122"/>
      <c r="E137" s="122"/>
      <c r="F137" s="122"/>
    </row>
    <row r="138" spans="2:6" x14ac:dyDescent="0.25">
      <c r="B138" s="121" t="s">
        <v>153</v>
      </c>
      <c r="C138" s="121"/>
      <c r="D138" s="121"/>
      <c r="E138" s="121"/>
      <c r="F138" s="121"/>
    </row>
    <row r="139" spans="2:6" x14ac:dyDescent="0.25">
      <c r="B139" s="124" t="s">
        <v>154</v>
      </c>
      <c r="C139" s="124"/>
      <c r="D139" s="124"/>
      <c r="E139" s="124"/>
      <c r="F139" s="17" t="str">
        <f>F17</f>
        <v>Limpeza</v>
      </c>
    </row>
    <row r="140" spans="2:6" x14ac:dyDescent="0.25">
      <c r="B140" s="124" t="s">
        <v>155</v>
      </c>
      <c r="C140" s="124"/>
      <c r="D140" s="124"/>
      <c r="E140" s="124"/>
      <c r="F140" s="9">
        <f>F136</f>
        <v>3778.4452004877803</v>
      </c>
    </row>
    <row r="141" spans="2:6" x14ac:dyDescent="0.25">
      <c r="B141" s="124" t="s">
        <v>156</v>
      </c>
      <c r="C141" s="124"/>
      <c r="D141" s="124"/>
      <c r="E141" s="124"/>
      <c r="F141" s="18">
        <v>1</v>
      </c>
    </row>
    <row r="142" spans="2:6" x14ac:dyDescent="0.25">
      <c r="B142" s="124" t="s">
        <v>157</v>
      </c>
      <c r="C142" s="124"/>
      <c r="D142" s="124"/>
      <c r="E142" s="124"/>
      <c r="F142" s="9">
        <f>F140*F141</f>
        <v>3778.4452004877803</v>
      </c>
    </row>
    <row r="143" spans="2:6" x14ac:dyDescent="0.25">
      <c r="B143" s="124" t="s">
        <v>158</v>
      </c>
      <c r="C143" s="124"/>
      <c r="D143" s="124"/>
      <c r="E143" s="124"/>
      <c r="F143" s="18">
        <v>1</v>
      </c>
    </row>
    <row r="144" spans="2:6" x14ac:dyDescent="0.25">
      <c r="B144" s="124" t="s">
        <v>159</v>
      </c>
      <c r="C144" s="124"/>
      <c r="D144" s="124"/>
      <c r="E144" s="124"/>
      <c r="F144" s="9">
        <f>F142*F143</f>
        <v>3778.4452004877803</v>
      </c>
    </row>
    <row r="145" spans="2:6" x14ac:dyDescent="0.25">
      <c r="B145" s="122" t="s">
        <v>0</v>
      </c>
      <c r="C145" s="122"/>
      <c r="D145" s="122"/>
      <c r="E145" s="122"/>
      <c r="F145" s="122"/>
    </row>
    <row r="146" spans="2:6" x14ac:dyDescent="0.25">
      <c r="B146" s="121" t="s">
        <v>160</v>
      </c>
      <c r="C146" s="121"/>
      <c r="D146" s="121"/>
      <c r="E146" s="121"/>
      <c r="F146" s="121"/>
    </row>
    <row r="147" spans="2:6" x14ac:dyDescent="0.25">
      <c r="B147" s="35"/>
      <c r="C147" s="121" t="s">
        <v>161</v>
      </c>
      <c r="D147" s="121"/>
      <c r="E147" s="121"/>
      <c r="F147" s="35" t="s">
        <v>58</v>
      </c>
    </row>
    <row r="148" spans="2:6" x14ac:dyDescent="0.25">
      <c r="B148" s="37" t="s">
        <v>59</v>
      </c>
      <c r="C148" s="114" t="s">
        <v>162</v>
      </c>
      <c r="D148" s="115"/>
      <c r="E148" s="116"/>
      <c r="F148" s="19">
        <f>F136</f>
        <v>3778.4452004877803</v>
      </c>
    </row>
    <row r="149" spans="2:6" x14ac:dyDescent="0.25">
      <c r="B149" s="37" t="s">
        <v>40</v>
      </c>
      <c r="C149" s="114" t="s">
        <v>163</v>
      </c>
      <c r="D149" s="115"/>
      <c r="E149" s="116"/>
      <c r="F149" s="19">
        <f>F144</f>
        <v>3778.4452004877803</v>
      </c>
    </row>
    <row r="150" spans="2:6" x14ac:dyDescent="0.25">
      <c r="B150" s="37" t="s">
        <v>42</v>
      </c>
      <c r="C150" s="114" t="s">
        <v>164</v>
      </c>
      <c r="D150" s="115"/>
      <c r="E150" s="116"/>
      <c r="F150" s="19">
        <f>F149*F14</f>
        <v>45341.342405853364</v>
      </c>
    </row>
  </sheetData>
  <mergeCells count="153">
    <mergeCell ref="C149:E149"/>
    <mergeCell ref="C150:E150"/>
    <mergeCell ref="B143:E143"/>
    <mergeCell ref="B144:E144"/>
    <mergeCell ref="B145:F145"/>
    <mergeCell ref="B146:F146"/>
    <mergeCell ref="C147:E147"/>
    <mergeCell ref="C148:E148"/>
    <mergeCell ref="B137:F137"/>
    <mergeCell ref="B138:F138"/>
    <mergeCell ref="B139:E139"/>
    <mergeCell ref="B140:E140"/>
    <mergeCell ref="B141:E141"/>
    <mergeCell ref="B142:E142"/>
    <mergeCell ref="C131:E131"/>
    <mergeCell ref="C132:E132"/>
    <mergeCell ref="C133:E133"/>
    <mergeCell ref="B134:E134"/>
    <mergeCell ref="C135:E135"/>
    <mergeCell ref="B136:E136"/>
    <mergeCell ref="B125:E125"/>
    <mergeCell ref="B126:F126"/>
    <mergeCell ref="B127:F127"/>
    <mergeCell ref="C128:E128"/>
    <mergeCell ref="C129:E129"/>
    <mergeCell ref="C130:E130"/>
    <mergeCell ref="C119:D119"/>
    <mergeCell ref="C120:D120"/>
    <mergeCell ref="C121:D121"/>
    <mergeCell ref="C122:D122"/>
    <mergeCell ref="C123:D123"/>
    <mergeCell ref="C124:D124"/>
    <mergeCell ref="C113:E113"/>
    <mergeCell ref="B114:E114"/>
    <mergeCell ref="B115:F115"/>
    <mergeCell ref="B116:F116"/>
    <mergeCell ref="C117:D117"/>
    <mergeCell ref="C118:D118"/>
    <mergeCell ref="B107:F107"/>
    <mergeCell ref="B108:F108"/>
    <mergeCell ref="C109:E109"/>
    <mergeCell ref="C110:E110"/>
    <mergeCell ref="C111:E111"/>
    <mergeCell ref="C112:E112"/>
    <mergeCell ref="B101:F101"/>
    <mergeCell ref="B102:F102"/>
    <mergeCell ref="C103:E103"/>
    <mergeCell ref="C104:E104"/>
    <mergeCell ref="C105:E105"/>
    <mergeCell ref="B106:E106"/>
    <mergeCell ref="B95:E95"/>
    <mergeCell ref="B96:F96"/>
    <mergeCell ref="B97:F97"/>
    <mergeCell ref="C98:E98"/>
    <mergeCell ref="C99:E99"/>
    <mergeCell ref="B100:E100"/>
    <mergeCell ref="C89:D89"/>
    <mergeCell ref="C90:D90"/>
    <mergeCell ref="C91:D91"/>
    <mergeCell ref="C92:D92"/>
    <mergeCell ref="C93:D93"/>
    <mergeCell ref="C94:D94"/>
    <mergeCell ref="B83:E83"/>
    <mergeCell ref="B84:F84"/>
    <mergeCell ref="B85:F85"/>
    <mergeCell ref="B86:F86"/>
    <mergeCell ref="B87:F87"/>
    <mergeCell ref="C88:D88"/>
    <mergeCell ref="C77:D77"/>
    <mergeCell ref="C78:D78"/>
    <mergeCell ref="C79:D79"/>
    <mergeCell ref="C80:D80"/>
    <mergeCell ref="C81:D81"/>
    <mergeCell ref="C82:D82"/>
    <mergeCell ref="C71:E71"/>
    <mergeCell ref="C72:E72"/>
    <mergeCell ref="B73:E73"/>
    <mergeCell ref="B74:F74"/>
    <mergeCell ref="B75:F75"/>
    <mergeCell ref="C76:D76"/>
    <mergeCell ref="C65:D65"/>
    <mergeCell ref="B66:E66"/>
    <mergeCell ref="B67:F67"/>
    <mergeCell ref="B68:F68"/>
    <mergeCell ref="C69:E69"/>
    <mergeCell ref="C70:E70"/>
    <mergeCell ref="C59:D59"/>
    <mergeCell ref="C60:D60"/>
    <mergeCell ref="C61:D61"/>
    <mergeCell ref="C62:D62"/>
    <mergeCell ref="C63:D63"/>
    <mergeCell ref="C64:D64"/>
    <mergeCell ref="C53:D53"/>
    <mergeCell ref="C54:D54"/>
    <mergeCell ref="C55:D55"/>
    <mergeCell ref="B56:D56"/>
    <mergeCell ref="B57:F57"/>
    <mergeCell ref="B58:F58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B44:E44"/>
    <mergeCell ref="B45:F45"/>
    <mergeCell ref="B46:F46"/>
    <mergeCell ref="C35:E35"/>
    <mergeCell ref="B36:E36"/>
    <mergeCell ref="B37:F37"/>
    <mergeCell ref="B38:F38"/>
    <mergeCell ref="B39:F39"/>
    <mergeCell ref="B40:F40"/>
    <mergeCell ref="C29:E29"/>
    <mergeCell ref="C30:E30"/>
    <mergeCell ref="C31:E31"/>
    <mergeCell ref="C32:E32"/>
    <mergeCell ref="C33:E33"/>
    <mergeCell ref="C34:E34"/>
    <mergeCell ref="C23:E23"/>
    <mergeCell ref="C24:E24"/>
    <mergeCell ref="C25:E25"/>
    <mergeCell ref="C26:E26"/>
    <mergeCell ref="B27:F27"/>
    <mergeCell ref="B28:F28"/>
    <mergeCell ref="B17:E17"/>
    <mergeCell ref="B18:E18"/>
    <mergeCell ref="B19:E19"/>
    <mergeCell ref="B20:F20"/>
    <mergeCell ref="B21:F21"/>
    <mergeCell ref="C22:E22"/>
    <mergeCell ref="C13:E13"/>
    <mergeCell ref="C14:E14"/>
    <mergeCell ref="B15:F15"/>
    <mergeCell ref="B16:F16"/>
    <mergeCell ref="B7:C7"/>
    <mergeCell ref="D7:F7"/>
    <mergeCell ref="B8:C8"/>
    <mergeCell ref="D8:F8"/>
    <mergeCell ref="B9:F9"/>
    <mergeCell ref="B10:F10"/>
    <mergeCell ref="B1:F2"/>
    <mergeCell ref="B3:F3"/>
    <mergeCell ref="B4:F4"/>
    <mergeCell ref="B5:C5"/>
    <mergeCell ref="D5:F5"/>
    <mergeCell ref="B6:C6"/>
    <mergeCell ref="D6:F6"/>
    <mergeCell ref="C11:E11"/>
    <mergeCell ref="C12:E12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33BF5-5911-4E6F-B005-11354767D0B4}">
  <sheetPr>
    <tabColor theme="4" tint="0.59999389629810485"/>
  </sheetPr>
  <dimension ref="B1:H150"/>
  <sheetViews>
    <sheetView topLeftCell="A25" zoomScale="130" zoomScaleNormal="130" workbookViewId="0">
      <selection activeCell="E50" sqref="E50"/>
    </sheetView>
  </sheetViews>
  <sheetFormatPr defaultColWidth="8.85546875" defaultRowHeight="15" x14ac:dyDescent="0.25"/>
  <cols>
    <col min="1" max="1" width="1.85546875" customWidth="1"/>
    <col min="2" max="2" width="4.42578125" customWidth="1"/>
    <col min="3" max="3" width="21.42578125" customWidth="1"/>
    <col min="4" max="4" width="30.28515625" customWidth="1"/>
    <col min="5" max="5" width="19.7109375" customWidth="1"/>
    <col min="6" max="6" width="17.140625" customWidth="1"/>
    <col min="7" max="7" width="2.85546875" customWidth="1"/>
  </cols>
  <sheetData>
    <row r="1" spans="2:6" ht="17.45" customHeight="1" x14ac:dyDescent="0.25">
      <c r="B1" s="99" t="s">
        <v>175</v>
      </c>
      <c r="C1" s="100"/>
      <c r="D1" s="100"/>
      <c r="E1" s="100"/>
      <c r="F1" s="101"/>
    </row>
    <row r="2" spans="2:6" ht="17.45" customHeight="1" x14ac:dyDescent="0.25">
      <c r="B2" s="102"/>
      <c r="C2" s="103"/>
      <c r="D2" s="103"/>
      <c r="E2" s="103"/>
      <c r="F2" s="104"/>
    </row>
    <row r="3" spans="2:6" s="39" customFormat="1" ht="31.5" customHeight="1" x14ac:dyDescent="0.25">
      <c r="B3" s="105" t="s">
        <v>202</v>
      </c>
      <c r="C3" s="105"/>
      <c r="D3" s="105"/>
      <c r="E3" s="105"/>
      <c r="F3" s="105"/>
    </row>
    <row r="4" spans="2:6" ht="14.45" customHeight="1" x14ac:dyDescent="0.25">
      <c r="B4" s="106" t="s">
        <v>0</v>
      </c>
      <c r="C4" s="106"/>
      <c r="D4" s="106"/>
      <c r="E4" s="106"/>
      <c r="F4" s="106"/>
    </row>
    <row r="5" spans="2:6" ht="14.45" customHeight="1" x14ac:dyDescent="0.25">
      <c r="B5" s="107" t="s">
        <v>33</v>
      </c>
      <c r="C5" s="107"/>
      <c r="D5" s="108" t="s">
        <v>174</v>
      </c>
      <c r="E5" s="109"/>
      <c r="F5" s="110"/>
    </row>
    <row r="6" spans="2:6" ht="14.45" customHeight="1" x14ac:dyDescent="0.25">
      <c r="B6" s="107" t="s">
        <v>34</v>
      </c>
      <c r="C6" s="107"/>
      <c r="D6" s="111" t="s">
        <v>339</v>
      </c>
      <c r="E6" s="112"/>
      <c r="F6" s="113"/>
    </row>
    <row r="7" spans="2:6" x14ac:dyDescent="0.25">
      <c r="B7" s="107" t="s">
        <v>35</v>
      </c>
      <c r="C7" s="107"/>
      <c r="D7" s="120">
        <v>44645</v>
      </c>
      <c r="E7" s="109"/>
      <c r="F7" s="110"/>
    </row>
    <row r="8" spans="2:6" x14ac:dyDescent="0.25">
      <c r="B8" s="107" t="s">
        <v>36</v>
      </c>
      <c r="C8" s="107"/>
      <c r="D8" s="108" t="s">
        <v>176</v>
      </c>
      <c r="E8" s="109"/>
      <c r="F8" s="110"/>
    </row>
    <row r="9" spans="2:6" x14ac:dyDescent="0.25">
      <c r="B9" s="106" t="s">
        <v>0</v>
      </c>
      <c r="C9" s="106"/>
      <c r="D9" s="106"/>
      <c r="E9" s="106"/>
      <c r="F9" s="106"/>
    </row>
    <row r="10" spans="2:6" x14ac:dyDescent="0.25">
      <c r="B10" s="121" t="s">
        <v>37</v>
      </c>
      <c r="C10" s="121"/>
      <c r="D10" s="121"/>
      <c r="E10" s="121"/>
      <c r="F10" s="121"/>
    </row>
    <row r="11" spans="2:6" x14ac:dyDescent="0.25">
      <c r="B11" s="22" t="s">
        <v>38</v>
      </c>
      <c r="C11" s="114" t="s">
        <v>39</v>
      </c>
      <c r="D11" s="115"/>
      <c r="E11" s="116"/>
      <c r="F11" s="10"/>
    </row>
    <row r="12" spans="2:6" x14ac:dyDescent="0.25">
      <c r="B12" s="22" t="s">
        <v>40</v>
      </c>
      <c r="C12" s="114" t="s">
        <v>41</v>
      </c>
      <c r="D12" s="115"/>
      <c r="E12" s="116"/>
      <c r="F12" s="21" t="s">
        <v>177</v>
      </c>
    </row>
    <row r="13" spans="2:6" x14ac:dyDescent="0.25">
      <c r="B13" s="22" t="s">
        <v>42</v>
      </c>
      <c r="C13" s="114" t="s">
        <v>43</v>
      </c>
      <c r="D13" s="115"/>
      <c r="E13" s="116"/>
      <c r="F13" s="73" t="s">
        <v>329</v>
      </c>
    </row>
    <row r="14" spans="2:6" x14ac:dyDescent="0.25">
      <c r="B14" s="22" t="s">
        <v>44</v>
      </c>
      <c r="C14" s="114" t="s">
        <v>45</v>
      </c>
      <c r="D14" s="115"/>
      <c r="E14" s="116"/>
      <c r="F14" s="21">
        <v>12</v>
      </c>
    </row>
    <row r="15" spans="2:6" x14ac:dyDescent="0.25">
      <c r="B15" s="106" t="s">
        <v>0</v>
      </c>
      <c r="C15" s="106"/>
      <c r="D15" s="106"/>
      <c r="E15" s="106"/>
      <c r="F15" s="106"/>
    </row>
    <row r="16" spans="2:6" x14ac:dyDescent="0.25">
      <c r="B16" s="117" t="s">
        <v>46</v>
      </c>
      <c r="C16" s="118"/>
      <c r="D16" s="118"/>
      <c r="E16" s="118"/>
      <c r="F16" s="119"/>
    </row>
    <row r="17" spans="2:6" x14ac:dyDescent="0.25">
      <c r="B17" s="124" t="s">
        <v>47</v>
      </c>
      <c r="C17" s="124"/>
      <c r="D17" s="124"/>
      <c r="E17" s="124"/>
      <c r="F17" s="21" t="s">
        <v>199</v>
      </c>
    </row>
    <row r="18" spans="2:6" x14ac:dyDescent="0.25">
      <c r="B18" s="124" t="s">
        <v>48</v>
      </c>
      <c r="C18" s="124"/>
      <c r="D18" s="124"/>
      <c r="E18" s="124"/>
      <c r="F18" s="21" t="s">
        <v>14</v>
      </c>
    </row>
    <row r="19" spans="2:6" x14ac:dyDescent="0.25">
      <c r="B19" s="124" t="s">
        <v>49</v>
      </c>
      <c r="C19" s="124"/>
      <c r="D19" s="124"/>
      <c r="E19" s="124"/>
      <c r="F19" s="21">
        <v>12</v>
      </c>
    </row>
    <row r="20" spans="2:6" x14ac:dyDescent="0.25">
      <c r="B20" s="125" t="s">
        <v>0</v>
      </c>
      <c r="C20" s="125"/>
      <c r="D20" s="125"/>
      <c r="E20" s="125"/>
      <c r="F20" s="125"/>
    </row>
    <row r="21" spans="2:6" x14ac:dyDescent="0.25">
      <c r="B21" s="117" t="s">
        <v>50</v>
      </c>
      <c r="C21" s="118"/>
      <c r="D21" s="118"/>
      <c r="E21" s="118"/>
      <c r="F21" s="119"/>
    </row>
    <row r="22" spans="2:6" x14ac:dyDescent="0.25">
      <c r="B22" s="22">
        <v>1</v>
      </c>
      <c r="C22" s="114" t="s">
        <v>51</v>
      </c>
      <c r="D22" s="115"/>
      <c r="E22" s="116"/>
      <c r="F22" s="42" t="s">
        <v>197</v>
      </c>
    </row>
    <row r="23" spans="2:6" x14ac:dyDescent="0.25">
      <c r="B23" s="22">
        <v>2</v>
      </c>
      <c r="C23" s="114" t="s">
        <v>52</v>
      </c>
      <c r="D23" s="115"/>
      <c r="E23" s="116"/>
      <c r="F23" s="36" t="s">
        <v>198</v>
      </c>
    </row>
    <row r="24" spans="2:6" x14ac:dyDescent="0.25">
      <c r="B24" s="22">
        <v>3</v>
      </c>
      <c r="C24" s="114" t="s">
        <v>53</v>
      </c>
      <c r="D24" s="115"/>
      <c r="E24" s="116"/>
      <c r="F24" s="9">
        <v>1262.1400000000001</v>
      </c>
    </row>
    <row r="25" spans="2:6" x14ac:dyDescent="0.25">
      <c r="B25" s="22">
        <v>4</v>
      </c>
      <c r="C25" s="114" t="s">
        <v>54</v>
      </c>
      <c r="D25" s="115"/>
      <c r="E25" s="116"/>
      <c r="F25" s="21" t="s">
        <v>178</v>
      </c>
    </row>
    <row r="26" spans="2:6" x14ac:dyDescent="0.25">
      <c r="B26" s="22">
        <v>5</v>
      </c>
      <c r="C26" s="114" t="s">
        <v>55</v>
      </c>
      <c r="D26" s="115"/>
      <c r="E26" s="116"/>
      <c r="F26" s="10">
        <v>44562</v>
      </c>
    </row>
    <row r="27" spans="2:6" x14ac:dyDescent="0.25">
      <c r="B27" s="122" t="s">
        <v>0</v>
      </c>
      <c r="C27" s="122"/>
      <c r="D27" s="122"/>
      <c r="E27" s="122"/>
      <c r="F27" s="122"/>
    </row>
    <row r="28" spans="2:6" x14ac:dyDescent="0.25">
      <c r="B28" s="123" t="s">
        <v>56</v>
      </c>
      <c r="C28" s="123"/>
      <c r="D28" s="123"/>
      <c r="E28" s="123"/>
      <c r="F28" s="123"/>
    </row>
    <row r="29" spans="2:6" x14ac:dyDescent="0.25">
      <c r="B29" s="20">
        <v>1</v>
      </c>
      <c r="C29" s="121" t="s">
        <v>57</v>
      </c>
      <c r="D29" s="121"/>
      <c r="E29" s="121"/>
      <c r="F29" s="20" t="s">
        <v>58</v>
      </c>
    </row>
    <row r="30" spans="2:6" x14ac:dyDescent="0.25">
      <c r="B30" s="21" t="s">
        <v>59</v>
      </c>
      <c r="C30" s="114" t="s">
        <v>60</v>
      </c>
      <c r="D30" s="115"/>
      <c r="E30" s="116"/>
      <c r="F30" s="9">
        <f>F24</f>
        <v>1262.1400000000001</v>
      </c>
    </row>
    <row r="31" spans="2:6" x14ac:dyDescent="0.25">
      <c r="B31" s="21" t="s">
        <v>40</v>
      </c>
      <c r="C31" s="114" t="s">
        <v>61</v>
      </c>
      <c r="D31" s="115"/>
      <c r="E31" s="116"/>
      <c r="F31" s="11">
        <v>0</v>
      </c>
    </row>
    <row r="32" spans="2:6" x14ac:dyDescent="0.25">
      <c r="B32" s="21" t="s">
        <v>42</v>
      </c>
      <c r="C32" s="114" t="s">
        <v>62</v>
      </c>
      <c r="D32" s="115"/>
      <c r="E32" s="116"/>
      <c r="F32" s="11">
        <v>0</v>
      </c>
    </row>
    <row r="33" spans="2:7" x14ac:dyDescent="0.25">
      <c r="B33" s="21" t="s">
        <v>63</v>
      </c>
      <c r="C33" s="114" t="s">
        <v>64</v>
      </c>
      <c r="D33" s="115"/>
      <c r="E33" s="116"/>
      <c r="F33" s="11">
        <v>0</v>
      </c>
    </row>
    <row r="34" spans="2:7" x14ac:dyDescent="0.25">
      <c r="B34" s="21" t="s">
        <v>65</v>
      </c>
      <c r="C34" s="114" t="s">
        <v>66</v>
      </c>
      <c r="D34" s="115"/>
      <c r="E34" s="116"/>
      <c r="F34" s="11">
        <v>0</v>
      </c>
    </row>
    <row r="35" spans="2:7" x14ac:dyDescent="0.25">
      <c r="B35" s="21" t="s">
        <v>67</v>
      </c>
      <c r="C35" s="114" t="s">
        <v>68</v>
      </c>
      <c r="D35" s="115"/>
      <c r="E35" s="116"/>
      <c r="F35" s="11">
        <v>0</v>
      </c>
    </row>
    <row r="36" spans="2:7" x14ac:dyDescent="0.25">
      <c r="B36" s="126" t="s">
        <v>69</v>
      </c>
      <c r="C36" s="127"/>
      <c r="D36" s="127"/>
      <c r="E36" s="128"/>
      <c r="F36" s="12">
        <f>SUM(F30:F35)</f>
        <v>1262.1400000000001</v>
      </c>
    </row>
    <row r="37" spans="2:7" x14ac:dyDescent="0.25">
      <c r="B37" s="122" t="s">
        <v>0</v>
      </c>
      <c r="C37" s="122"/>
      <c r="D37" s="122"/>
      <c r="E37" s="122"/>
      <c r="F37" s="122"/>
    </row>
    <row r="38" spans="2:7" x14ac:dyDescent="0.25">
      <c r="B38" s="123" t="s">
        <v>70</v>
      </c>
      <c r="C38" s="123"/>
      <c r="D38" s="123"/>
      <c r="E38" s="123"/>
      <c r="F38" s="123"/>
    </row>
    <row r="39" spans="2:7" x14ac:dyDescent="0.25">
      <c r="B39" s="129" t="s">
        <v>0</v>
      </c>
      <c r="C39" s="129"/>
      <c r="D39" s="129"/>
      <c r="E39" s="129"/>
      <c r="F39" s="129"/>
    </row>
    <row r="40" spans="2:7" x14ac:dyDescent="0.25">
      <c r="B40" s="121" t="s">
        <v>71</v>
      </c>
      <c r="C40" s="121"/>
      <c r="D40" s="121"/>
      <c r="E40" s="121"/>
      <c r="F40" s="121"/>
    </row>
    <row r="41" spans="2:7" ht="14.45" customHeight="1" x14ac:dyDescent="0.25">
      <c r="B41" s="20" t="s">
        <v>72</v>
      </c>
      <c r="C41" s="130" t="s">
        <v>73</v>
      </c>
      <c r="D41" s="130"/>
      <c r="E41" s="20" t="s">
        <v>74</v>
      </c>
      <c r="F41" s="20" t="s">
        <v>58</v>
      </c>
    </row>
    <row r="42" spans="2:7" x14ac:dyDescent="0.25">
      <c r="B42" s="22" t="s">
        <v>59</v>
      </c>
      <c r="C42" s="124" t="s">
        <v>75</v>
      </c>
      <c r="D42" s="124"/>
      <c r="E42" s="13">
        <f>1/12</f>
        <v>8.3333333333333329E-2</v>
      </c>
      <c r="F42" s="11">
        <f>F36*E42</f>
        <v>105.17833333333334</v>
      </c>
      <c r="G42" s="40"/>
    </row>
    <row r="43" spans="2:7" x14ac:dyDescent="0.25">
      <c r="B43" s="22" t="s">
        <v>40</v>
      </c>
      <c r="C43" s="124" t="s">
        <v>76</v>
      </c>
      <c r="D43" s="124"/>
      <c r="E43" s="13">
        <f>(1/12+(1/3*1/12))</f>
        <v>0.1111111111111111</v>
      </c>
      <c r="F43" s="11">
        <f>F36*E43</f>
        <v>140.23777777777778</v>
      </c>
      <c r="G43" s="40"/>
    </row>
    <row r="44" spans="2:7" x14ac:dyDescent="0.25">
      <c r="B44" s="131" t="s">
        <v>69</v>
      </c>
      <c r="C44" s="131"/>
      <c r="D44" s="131"/>
      <c r="E44" s="131"/>
      <c r="F44" s="12">
        <f>SUM(F42:F43)</f>
        <v>245.41611111111112</v>
      </c>
    </row>
    <row r="45" spans="2:7" x14ac:dyDescent="0.25">
      <c r="B45" s="131" t="s">
        <v>0</v>
      </c>
      <c r="C45" s="131"/>
      <c r="D45" s="131"/>
      <c r="E45" s="131"/>
      <c r="F45" s="131"/>
    </row>
    <row r="46" spans="2:7" ht="24.95" customHeight="1" x14ac:dyDescent="0.25">
      <c r="B46" s="130" t="s">
        <v>77</v>
      </c>
      <c r="C46" s="130"/>
      <c r="D46" s="130"/>
      <c r="E46" s="130"/>
      <c r="F46" s="130"/>
    </row>
    <row r="47" spans="2:7" x14ac:dyDescent="0.25">
      <c r="B47" s="20" t="s">
        <v>78</v>
      </c>
      <c r="C47" s="121" t="s">
        <v>79</v>
      </c>
      <c r="D47" s="121"/>
      <c r="E47" s="20" t="s">
        <v>74</v>
      </c>
      <c r="F47" s="20" t="s">
        <v>58</v>
      </c>
    </row>
    <row r="48" spans="2:7" x14ac:dyDescent="0.25">
      <c r="B48" s="22" t="s">
        <v>59</v>
      </c>
      <c r="C48" s="124" t="s">
        <v>80</v>
      </c>
      <c r="D48" s="124"/>
      <c r="E48" s="13">
        <v>0.2</v>
      </c>
      <c r="F48" s="11">
        <f>(F36+F44)*E48</f>
        <v>301.51122222222227</v>
      </c>
    </row>
    <row r="49" spans="2:6" x14ac:dyDescent="0.25">
      <c r="B49" s="22" t="s">
        <v>40</v>
      </c>
      <c r="C49" s="124" t="s">
        <v>81</v>
      </c>
      <c r="D49" s="124"/>
      <c r="E49" s="13">
        <v>2.5000000000000001E-2</v>
      </c>
      <c r="F49" s="11">
        <f>(F36+F44)*E49</f>
        <v>37.688902777777784</v>
      </c>
    </row>
    <row r="50" spans="2:6" x14ac:dyDescent="0.25">
      <c r="B50" s="22" t="s">
        <v>42</v>
      </c>
      <c r="C50" s="124" t="s">
        <v>82</v>
      </c>
      <c r="D50" s="124"/>
      <c r="E50" s="41"/>
      <c r="F50" s="11">
        <f>(F36+F44)*E50</f>
        <v>0</v>
      </c>
    </row>
    <row r="51" spans="2:6" x14ac:dyDescent="0.25">
      <c r="B51" s="22" t="s">
        <v>44</v>
      </c>
      <c r="C51" s="124" t="s">
        <v>83</v>
      </c>
      <c r="D51" s="124"/>
      <c r="E51" s="13">
        <v>1.4999999999999999E-2</v>
      </c>
      <c r="F51" s="11">
        <f>(F36+F44)*E51</f>
        <v>22.613341666666667</v>
      </c>
    </row>
    <row r="52" spans="2:6" x14ac:dyDescent="0.25">
      <c r="B52" s="22" t="s">
        <v>65</v>
      </c>
      <c r="C52" s="124" t="s">
        <v>84</v>
      </c>
      <c r="D52" s="124"/>
      <c r="E52" s="13">
        <v>0.01</v>
      </c>
      <c r="F52" s="11">
        <f>(F36+F44)*E52</f>
        <v>15.075561111111114</v>
      </c>
    </row>
    <row r="53" spans="2:6" x14ac:dyDescent="0.25">
      <c r="B53" s="22" t="s">
        <v>67</v>
      </c>
      <c r="C53" s="124" t="s">
        <v>85</v>
      </c>
      <c r="D53" s="124"/>
      <c r="E53" s="13">
        <v>6.0000000000000001E-3</v>
      </c>
      <c r="F53" s="11">
        <f>(F36+F44)*E53</f>
        <v>9.0453366666666675</v>
      </c>
    </row>
    <row r="54" spans="2:6" x14ac:dyDescent="0.25">
      <c r="B54" s="22" t="s">
        <v>86</v>
      </c>
      <c r="C54" s="124" t="s">
        <v>87</v>
      </c>
      <c r="D54" s="124"/>
      <c r="E54" s="13">
        <v>2E-3</v>
      </c>
      <c r="F54" s="11">
        <f>(F36+F44)*E54</f>
        <v>3.0151122222222226</v>
      </c>
    </row>
    <row r="55" spans="2:6" x14ac:dyDescent="0.25">
      <c r="B55" s="22" t="s">
        <v>88</v>
      </c>
      <c r="C55" s="124" t="s">
        <v>89</v>
      </c>
      <c r="D55" s="124"/>
      <c r="E55" s="13">
        <v>0.08</v>
      </c>
      <c r="F55" s="11">
        <f>(F36+F44)*E55</f>
        <v>120.60448888888891</v>
      </c>
    </row>
    <row r="56" spans="2:6" x14ac:dyDescent="0.25">
      <c r="B56" s="131" t="s">
        <v>69</v>
      </c>
      <c r="C56" s="131"/>
      <c r="D56" s="131"/>
      <c r="E56" s="14">
        <f>SUM(E48:E55)</f>
        <v>0.33800000000000002</v>
      </c>
      <c r="F56" s="12">
        <f>SUM(F48:F55)</f>
        <v>509.55396555555569</v>
      </c>
    </row>
    <row r="57" spans="2:6" x14ac:dyDescent="0.25">
      <c r="B57" s="129" t="s">
        <v>0</v>
      </c>
      <c r="C57" s="129"/>
      <c r="D57" s="129"/>
      <c r="E57" s="129"/>
      <c r="F57" s="129"/>
    </row>
    <row r="58" spans="2:6" x14ac:dyDescent="0.25">
      <c r="B58" s="121" t="s">
        <v>90</v>
      </c>
      <c r="C58" s="121"/>
      <c r="D58" s="121"/>
      <c r="E58" s="121"/>
      <c r="F58" s="121"/>
    </row>
    <row r="59" spans="2:6" x14ac:dyDescent="0.25">
      <c r="B59" s="20" t="s">
        <v>91</v>
      </c>
      <c r="C59" s="121" t="s">
        <v>92</v>
      </c>
      <c r="D59" s="121"/>
      <c r="E59" s="20" t="s">
        <v>93</v>
      </c>
      <c r="F59" s="20" t="s">
        <v>58</v>
      </c>
    </row>
    <row r="60" spans="2:6" x14ac:dyDescent="0.25">
      <c r="B60" s="22" t="s">
        <v>59</v>
      </c>
      <c r="C60" s="124" t="s">
        <v>94</v>
      </c>
      <c r="D60" s="124"/>
      <c r="E60" s="15" t="s">
        <v>180</v>
      </c>
      <c r="F60" s="11">
        <f>22*(3.6*2)-((F30*6%))</f>
        <v>82.671599999999998</v>
      </c>
    </row>
    <row r="61" spans="2:6" x14ac:dyDescent="0.25">
      <c r="B61" s="22" t="s">
        <v>40</v>
      </c>
      <c r="C61" s="124" t="s">
        <v>95</v>
      </c>
      <c r="D61" s="124"/>
      <c r="E61" s="42" t="s">
        <v>330</v>
      </c>
      <c r="F61" s="11">
        <f>22*23.11*99%</f>
        <v>503.33579999999995</v>
      </c>
    </row>
    <row r="62" spans="2:6" x14ac:dyDescent="0.25">
      <c r="B62" s="22" t="s">
        <v>42</v>
      </c>
      <c r="C62" s="114" t="s">
        <v>179</v>
      </c>
      <c r="D62" s="116"/>
      <c r="E62" s="73" t="s">
        <v>331</v>
      </c>
      <c r="F62" s="11">
        <f>81.99*0.5</f>
        <v>40.994999999999997</v>
      </c>
    </row>
    <row r="63" spans="2:6" x14ac:dyDescent="0.25">
      <c r="B63" s="22" t="s">
        <v>44</v>
      </c>
      <c r="C63" s="114" t="s">
        <v>96</v>
      </c>
      <c r="D63" s="116"/>
      <c r="E63" s="73"/>
      <c r="F63" s="11"/>
    </row>
    <row r="64" spans="2:6" x14ac:dyDescent="0.25">
      <c r="B64" s="22" t="s">
        <v>65</v>
      </c>
      <c r="C64" s="114" t="s">
        <v>97</v>
      </c>
      <c r="D64" s="116"/>
      <c r="E64" s="73"/>
      <c r="F64" s="11"/>
    </row>
    <row r="65" spans="2:8" x14ac:dyDescent="0.25">
      <c r="B65" s="22" t="s">
        <v>67</v>
      </c>
      <c r="C65" s="124" t="s">
        <v>181</v>
      </c>
      <c r="D65" s="124"/>
      <c r="E65" s="73"/>
      <c r="F65" s="11">
        <v>88.04</v>
      </c>
    </row>
    <row r="66" spans="2:8" x14ac:dyDescent="0.25">
      <c r="B66" s="131" t="s">
        <v>69</v>
      </c>
      <c r="C66" s="131"/>
      <c r="D66" s="131"/>
      <c r="E66" s="131"/>
      <c r="F66" s="12">
        <f>SUM(F60:F65)</f>
        <v>715.04239999999993</v>
      </c>
    </row>
    <row r="67" spans="2:8" x14ac:dyDescent="0.25">
      <c r="B67" s="129" t="s">
        <v>0</v>
      </c>
      <c r="C67" s="129"/>
      <c r="D67" s="129"/>
      <c r="E67" s="129"/>
      <c r="F67" s="129"/>
    </row>
    <row r="68" spans="2:8" x14ac:dyDescent="0.25">
      <c r="B68" s="121" t="s">
        <v>98</v>
      </c>
      <c r="C68" s="121"/>
      <c r="D68" s="121"/>
      <c r="E68" s="121"/>
      <c r="F68" s="121"/>
    </row>
    <row r="69" spans="2:8" x14ac:dyDescent="0.25">
      <c r="B69" s="20">
        <v>2</v>
      </c>
      <c r="C69" s="121" t="s">
        <v>99</v>
      </c>
      <c r="D69" s="121"/>
      <c r="E69" s="121"/>
      <c r="F69" s="20" t="s">
        <v>58</v>
      </c>
    </row>
    <row r="70" spans="2:8" x14ac:dyDescent="0.25">
      <c r="B70" s="22" t="s">
        <v>72</v>
      </c>
      <c r="C70" s="124" t="s">
        <v>73</v>
      </c>
      <c r="D70" s="124"/>
      <c r="E70" s="124"/>
      <c r="F70" s="11">
        <f>F44</f>
        <v>245.41611111111112</v>
      </c>
    </row>
    <row r="71" spans="2:8" x14ac:dyDescent="0.25">
      <c r="B71" s="22" t="s">
        <v>78</v>
      </c>
      <c r="C71" s="124" t="s">
        <v>79</v>
      </c>
      <c r="D71" s="124"/>
      <c r="E71" s="124"/>
      <c r="F71" s="11">
        <f>F56</f>
        <v>509.55396555555569</v>
      </c>
    </row>
    <row r="72" spans="2:8" x14ac:dyDescent="0.25">
      <c r="B72" s="22" t="s">
        <v>91</v>
      </c>
      <c r="C72" s="124" t="s">
        <v>92</v>
      </c>
      <c r="D72" s="124"/>
      <c r="E72" s="124"/>
      <c r="F72" s="11">
        <f>F66</f>
        <v>715.04239999999993</v>
      </c>
    </row>
    <row r="73" spans="2:8" x14ac:dyDescent="0.25">
      <c r="B73" s="131" t="s">
        <v>69</v>
      </c>
      <c r="C73" s="131"/>
      <c r="D73" s="131"/>
      <c r="E73" s="131"/>
      <c r="F73" s="12">
        <f>SUM(F70:F72)</f>
        <v>1470.0124766666668</v>
      </c>
    </row>
    <row r="74" spans="2:8" x14ac:dyDescent="0.25">
      <c r="B74" s="122" t="s">
        <v>0</v>
      </c>
      <c r="C74" s="122"/>
      <c r="D74" s="122"/>
      <c r="E74" s="122"/>
      <c r="F74" s="122"/>
    </row>
    <row r="75" spans="2:8" x14ac:dyDescent="0.25">
      <c r="B75" s="123" t="s">
        <v>100</v>
      </c>
      <c r="C75" s="123"/>
      <c r="D75" s="123"/>
      <c r="E75" s="123"/>
      <c r="F75" s="123"/>
    </row>
    <row r="76" spans="2:8" x14ac:dyDescent="0.25">
      <c r="B76" s="20">
        <v>3</v>
      </c>
      <c r="C76" s="121" t="s">
        <v>101</v>
      </c>
      <c r="D76" s="121"/>
      <c r="E76" s="20" t="s">
        <v>74</v>
      </c>
      <c r="F76" s="20" t="s">
        <v>58</v>
      </c>
    </row>
    <row r="77" spans="2:8" x14ac:dyDescent="0.25">
      <c r="B77" s="22" t="s">
        <v>59</v>
      </c>
      <c r="C77" s="114" t="s">
        <v>102</v>
      </c>
      <c r="D77" s="116"/>
      <c r="E77" s="16">
        <f>(1/12)*0.05</f>
        <v>4.1666666666666666E-3</v>
      </c>
      <c r="F77" s="11">
        <f>(F36+F44)*E77</f>
        <v>6.2814837962962971</v>
      </c>
      <c r="H77" t="s">
        <v>189</v>
      </c>
    </row>
    <row r="78" spans="2:8" x14ac:dyDescent="0.25">
      <c r="B78" s="22" t="s">
        <v>40</v>
      </c>
      <c r="C78" s="114" t="s">
        <v>103</v>
      </c>
      <c r="D78" s="116"/>
      <c r="E78" s="13">
        <f>8%*E77</f>
        <v>3.3333333333333332E-4</v>
      </c>
      <c r="F78" s="11">
        <f>(F36+F44)*E78</f>
        <v>0.50251870370370377</v>
      </c>
      <c r="H78" t="s">
        <v>190</v>
      </c>
    </row>
    <row r="79" spans="2:8" x14ac:dyDescent="0.25">
      <c r="B79" s="22" t="s">
        <v>42</v>
      </c>
      <c r="C79" s="132" t="s">
        <v>104</v>
      </c>
      <c r="D79" s="133"/>
      <c r="E79" s="13">
        <f>8%*40%*5%</f>
        <v>1.6000000000000001E-3</v>
      </c>
      <c r="F79" s="11">
        <f>(F36+F44)*E79</f>
        <v>2.4120897777777781</v>
      </c>
      <c r="H79" t="s">
        <v>191</v>
      </c>
    </row>
    <row r="80" spans="2:8" x14ac:dyDescent="0.25">
      <c r="B80" s="22" t="s">
        <v>44</v>
      </c>
      <c r="C80" s="114" t="s">
        <v>105</v>
      </c>
      <c r="D80" s="116"/>
      <c r="E80" s="13">
        <f>(((7/30)/12)*100%)</f>
        <v>1.9444444444444445E-2</v>
      </c>
      <c r="F80" s="11">
        <f>(F36+F44)*E80</f>
        <v>29.313591049382719</v>
      </c>
      <c r="H80" t="s">
        <v>192</v>
      </c>
    </row>
    <row r="81" spans="2:8" ht="27.6" customHeight="1" x14ac:dyDescent="0.25">
      <c r="B81" s="22" t="s">
        <v>65</v>
      </c>
      <c r="C81" s="134" t="s">
        <v>106</v>
      </c>
      <c r="D81" s="134"/>
      <c r="E81" s="13">
        <f>E56*E80</f>
        <v>6.5722222222222224E-3</v>
      </c>
      <c r="F81" s="11">
        <f>(F36+F44)*E81</f>
        <v>9.9079937746913593</v>
      </c>
      <c r="H81" t="s">
        <v>193</v>
      </c>
    </row>
    <row r="82" spans="2:8" ht="14.45" customHeight="1" x14ac:dyDescent="0.25">
      <c r="B82" s="22" t="s">
        <v>67</v>
      </c>
      <c r="C82" s="132" t="s">
        <v>107</v>
      </c>
      <c r="D82" s="133"/>
      <c r="E82" s="33">
        <f>E80*8%*40%*100%</f>
        <v>6.2222222222222236E-4</v>
      </c>
      <c r="F82" s="11">
        <f>(F36+F44)*E82</f>
        <v>0.93803491358024715</v>
      </c>
      <c r="H82" t="s">
        <v>194</v>
      </c>
    </row>
    <row r="83" spans="2:8" x14ac:dyDescent="0.25">
      <c r="B83" s="131" t="s">
        <v>69</v>
      </c>
      <c r="C83" s="131"/>
      <c r="D83" s="131"/>
      <c r="E83" s="131"/>
      <c r="F83" s="12">
        <f>SUM(F77:F82)</f>
        <v>49.355712015432111</v>
      </c>
    </row>
    <row r="84" spans="2:8" x14ac:dyDescent="0.25">
      <c r="B84" s="122" t="s">
        <v>0</v>
      </c>
      <c r="C84" s="122"/>
      <c r="D84" s="122"/>
      <c r="E84" s="122"/>
      <c r="F84" s="122"/>
    </row>
    <row r="85" spans="2:8" x14ac:dyDescent="0.25">
      <c r="B85" s="123" t="s">
        <v>108</v>
      </c>
      <c r="C85" s="123"/>
      <c r="D85" s="123"/>
      <c r="E85" s="123"/>
      <c r="F85" s="123"/>
    </row>
    <row r="86" spans="2:8" x14ac:dyDescent="0.25">
      <c r="B86" s="131" t="s">
        <v>0</v>
      </c>
      <c r="C86" s="131"/>
      <c r="D86" s="131"/>
      <c r="E86" s="131"/>
      <c r="F86" s="131"/>
    </row>
    <row r="87" spans="2:8" x14ac:dyDescent="0.25">
      <c r="B87" s="121" t="s">
        <v>109</v>
      </c>
      <c r="C87" s="121"/>
      <c r="D87" s="121"/>
      <c r="E87" s="121"/>
      <c r="F87" s="121"/>
    </row>
    <row r="88" spans="2:8" x14ac:dyDescent="0.25">
      <c r="B88" s="20" t="s">
        <v>110</v>
      </c>
      <c r="C88" s="121" t="s">
        <v>111</v>
      </c>
      <c r="D88" s="121"/>
      <c r="E88" s="20" t="s">
        <v>74</v>
      </c>
      <c r="F88" s="20" t="s">
        <v>58</v>
      </c>
    </row>
    <row r="89" spans="2:8" x14ac:dyDescent="0.25">
      <c r="B89" s="22" t="s">
        <v>59</v>
      </c>
      <c r="C89" s="124" t="s">
        <v>112</v>
      </c>
      <c r="D89" s="124"/>
      <c r="E89" s="13">
        <v>0</v>
      </c>
      <c r="F89" s="11">
        <f>(F36+F73+F83+F110-(F60+F61))*E89</f>
        <v>0</v>
      </c>
      <c r="H89" t="s">
        <v>185</v>
      </c>
    </row>
    <row r="90" spans="2:8" x14ac:dyDescent="0.25">
      <c r="B90" s="22" t="s">
        <v>40</v>
      </c>
      <c r="C90" s="124" t="s">
        <v>113</v>
      </c>
      <c r="D90" s="124"/>
      <c r="E90" s="13">
        <v>2.8E-3</v>
      </c>
      <c r="F90" s="11">
        <f>(F36+F73+F83+F110-(F60+F61))*E90</f>
        <v>6.1474022083098774</v>
      </c>
      <c r="H90" t="s">
        <v>182</v>
      </c>
    </row>
    <row r="91" spans="2:8" x14ac:dyDescent="0.25">
      <c r="B91" s="22" t="s">
        <v>42</v>
      </c>
      <c r="C91" s="124" t="s">
        <v>114</v>
      </c>
      <c r="D91" s="124"/>
      <c r="E91" s="13">
        <f>((5/30)/12)*1.5%</f>
        <v>2.0833333333333332E-4</v>
      </c>
      <c r="F91" s="11">
        <f>(F36+F73+F83+F110-(F60+F61))*E91</f>
        <v>0.45739599764210392</v>
      </c>
      <c r="H91" t="s">
        <v>183</v>
      </c>
    </row>
    <row r="92" spans="2:8" x14ac:dyDescent="0.25">
      <c r="B92" s="22" t="s">
        <v>44</v>
      </c>
      <c r="C92" s="124" t="s">
        <v>115</v>
      </c>
      <c r="D92" s="124"/>
      <c r="E92" s="13">
        <v>6.9999999999999999E-4</v>
      </c>
      <c r="F92" s="11">
        <f>(F36+F73+F83+F110-(F60+F61))*E92</f>
        <v>1.5368505520774693</v>
      </c>
      <c r="H92" t="s">
        <v>184</v>
      </c>
    </row>
    <row r="93" spans="2:8" x14ac:dyDescent="0.25">
      <c r="B93" s="22" t="s">
        <v>65</v>
      </c>
      <c r="C93" s="124" t="s">
        <v>116</v>
      </c>
      <c r="D93" s="124"/>
      <c r="E93" s="13">
        <f>((5/30)/12)*1.5%</f>
        <v>2.0833333333333332E-4</v>
      </c>
      <c r="F93" s="11">
        <f>(F36+F73+F83+F110-(F60+F61))*E93</f>
        <v>0.45739599764210392</v>
      </c>
      <c r="H93" t="s">
        <v>188</v>
      </c>
    </row>
    <row r="94" spans="2:8" x14ac:dyDescent="0.25">
      <c r="B94" s="22" t="s">
        <v>67</v>
      </c>
      <c r="C94" s="124" t="s">
        <v>186</v>
      </c>
      <c r="D94" s="124"/>
      <c r="E94" s="13">
        <v>1.3899999999999999E-2</v>
      </c>
      <c r="F94" s="11">
        <f>(F36+F73+F83+F110-(F60+F61))*E94</f>
        <v>30.517460962681174</v>
      </c>
      <c r="H94" t="s">
        <v>187</v>
      </c>
    </row>
    <row r="95" spans="2:8" x14ac:dyDescent="0.25">
      <c r="B95" s="131" t="s">
        <v>69</v>
      </c>
      <c r="C95" s="131"/>
      <c r="D95" s="131"/>
      <c r="E95" s="131"/>
      <c r="F95" s="12">
        <f>SUM(F89:F94)</f>
        <v>39.116505718352727</v>
      </c>
    </row>
    <row r="96" spans="2:8" x14ac:dyDescent="0.25">
      <c r="B96" s="129" t="s">
        <v>0</v>
      </c>
      <c r="C96" s="129"/>
      <c r="D96" s="129"/>
      <c r="E96" s="129"/>
      <c r="F96" s="129"/>
    </row>
    <row r="97" spans="2:6" x14ac:dyDescent="0.25">
      <c r="B97" s="121" t="s">
        <v>117</v>
      </c>
      <c r="C97" s="121"/>
      <c r="D97" s="121"/>
      <c r="E97" s="121"/>
      <c r="F97" s="121"/>
    </row>
    <row r="98" spans="2:6" x14ac:dyDescent="0.25">
      <c r="B98" s="20" t="s">
        <v>118</v>
      </c>
      <c r="C98" s="121" t="s">
        <v>119</v>
      </c>
      <c r="D98" s="121"/>
      <c r="E98" s="121"/>
      <c r="F98" s="20" t="s">
        <v>58</v>
      </c>
    </row>
    <row r="99" spans="2:6" ht="14.45" customHeight="1" x14ac:dyDescent="0.25">
      <c r="B99" s="22" t="s">
        <v>59</v>
      </c>
      <c r="C99" s="132" t="s">
        <v>120</v>
      </c>
      <c r="D99" s="135"/>
      <c r="E99" s="133"/>
      <c r="F99" s="11">
        <v>0</v>
      </c>
    </row>
    <row r="100" spans="2:6" x14ac:dyDescent="0.25">
      <c r="B100" s="131" t="s">
        <v>69</v>
      </c>
      <c r="C100" s="131"/>
      <c r="D100" s="131"/>
      <c r="E100" s="131"/>
      <c r="F100" s="12">
        <f>F99</f>
        <v>0</v>
      </c>
    </row>
    <row r="101" spans="2:6" x14ac:dyDescent="0.25">
      <c r="B101" s="122" t="s">
        <v>0</v>
      </c>
      <c r="C101" s="122"/>
      <c r="D101" s="122"/>
      <c r="E101" s="122"/>
      <c r="F101" s="122"/>
    </row>
    <row r="102" spans="2:6" x14ac:dyDescent="0.25">
      <c r="B102" s="121" t="s">
        <v>121</v>
      </c>
      <c r="C102" s="121"/>
      <c r="D102" s="121"/>
      <c r="E102" s="121"/>
      <c r="F102" s="121"/>
    </row>
    <row r="103" spans="2:6" x14ac:dyDescent="0.25">
      <c r="B103" s="20">
        <v>4</v>
      </c>
      <c r="C103" s="121" t="s">
        <v>122</v>
      </c>
      <c r="D103" s="121"/>
      <c r="E103" s="121"/>
      <c r="F103" s="20" t="s">
        <v>58</v>
      </c>
    </row>
    <row r="104" spans="2:6" x14ac:dyDescent="0.25">
      <c r="B104" s="22" t="s">
        <v>110</v>
      </c>
      <c r="C104" s="124" t="s">
        <v>123</v>
      </c>
      <c r="D104" s="124"/>
      <c r="E104" s="124"/>
      <c r="F104" s="11">
        <f>F95</f>
        <v>39.116505718352727</v>
      </c>
    </row>
    <row r="105" spans="2:6" x14ac:dyDescent="0.25">
      <c r="B105" s="22" t="s">
        <v>118</v>
      </c>
      <c r="C105" s="124" t="s">
        <v>124</v>
      </c>
      <c r="D105" s="124"/>
      <c r="E105" s="124"/>
      <c r="F105" s="11">
        <f>F100</f>
        <v>0</v>
      </c>
    </row>
    <row r="106" spans="2:6" x14ac:dyDescent="0.25">
      <c r="B106" s="131" t="s">
        <v>69</v>
      </c>
      <c r="C106" s="131"/>
      <c r="D106" s="131"/>
      <c r="E106" s="131"/>
      <c r="F106" s="12">
        <f>SUM(F104:F105)</f>
        <v>39.116505718352727</v>
      </c>
    </row>
    <row r="107" spans="2:6" x14ac:dyDescent="0.25">
      <c r="B107" s="122" t="s">
        <v>0</v>
      </c>
      <c r="C107" s="122"/>
      <c r="D107" s="122"/>
      <c r="E107" s="122"/>
      <c r="F107" s="122"/>
    </row>
    <row r="108" spans="2:6" x14ac:dyDescent="0.25">
      <c r="B108" s="123" t="s">
        <v>125</v>
      </c>
      <c r="C108" s="123"/>
      <c r="D108" s="123"/>
      <c r="E108" s="123"/>
      <c r="F108" s="123"/>
    </row>
    <row r="109" spans="2:6" x14ac:dyDescent="0.25">
      <c r="B109" s="20">
        <v>5</v>
      </c>
      <c r="C109" s="117" t="s">
        <v>126</v>
      </c>
      <c r="D109" s="118"/>
      <c r="E109" s="119"/>
      <c r="F109" s="20" t="s">
        <v>58</v>
      </c>
    </row>
    <row r="110" spans="2:6" x14ac:dyDescent="0.25">
      <c r="B110" s="22" t="s">
        <v>59</v>
      </c>
      <c r="C110" s="114" t="s">
        <v>127</v>
      </c>
      <c r="D110" s="115"/>
      <c r="E110" s="116"/>
      <c r="F110" s="11">
        <f>Uniformes!G10</f>
        <v>0</v>
      </c>
    </row>
    <row r="111" spans="2:6" x14ac:dyDescent="0.25">
      <c r="B111" s="22" t="s">
        <v>40</v>
      </c>
      <c r="C111" s="114" t="s">
        <v>128</v>
      </c>
      <c r="D111" s="115"/>
      <c r="E111" s="116"/>
      <c r="F111" s="11">
        <v>0</v>
      </c>
    </row>
    <row r="112" spans="2:6" ht="14.45" customHeight="1" x14ac:dyDescent="0.25">
      <c r="B112" s="22" t="s">
        <v>42</v>
      </c>
      <c r="C112" s="132" t="s">
        <v>129</v>
      </c>
      <c r="D112" s="135"/>
      <c r="E112" s="133"/>
      <c r="F112" s="11">
        <f>Equipamentos!G23</f>
        <v>0</v>
      </c>
    </row>
    <row r="113" spans="2:6" x14ac:dyDescent="0.25">
      <c r="B113" s="22" t="s">
        <v>44</v>
      </c>
      <c r="C113" s="114" t="s">
        <v>130</v>
      </c>
      <c r="D113" s="115"/>
      <c r="E113" s="116"/>
      <c r="F113" s="11">
        <v>0</v>
      </c>
    </row>
    <row r="114" spans="2:6" x14ac:dyDescent="0.25">
      <c r="B114" s="126" t="s">
        <v>69</v>
      </c>
      <c r="C114" s="127"/>
      <c r="D114" s="127"/>
      <c r="E114" s="128"/>
      <c r="F114" s="12">
        <f>SUM(F110:F113)</f>
        <v>0</v>
      </c>
    </row>
    <row r="115" spans="2:6" x14ac:dyDescent="0.25">
      <c r="B115" s="122" t="s">
        <v>0</v>
      </c>
      <c r="C115" s="122"/>
      <c r="D115" s="122"/>
      <c r="E115" s="122"/>
      <c r="F115" s="122"/>
    </row>
    <row r="116" spans="2:6" x14ac:dyDescent="0.25">
      <c r="B116" s="123" t="s">
        <v>131</v>
      </c>
      <c r="C116" s="123"/>
      <c r="D116" s="123"/>
      <c r="E116" s="123"/>
      <c r="F116" s="123"/>
    </row>
    <row r="117" spans="2:6" x14ac:dyDescent="0.25">
      <c r="B117" s="20">
        <v>6</v>
      </c>
      <c r="C117" s="121" t="s">
        <v>132</v>
      </c>
      <c r="D117" s="121"/>
      <c r="E117" s="20" t="s">
        <v>74</v>
      </c>
      <c r="F117" s="20" t="s">
        <v>58</v>
      </c>
    </row>
    <row r="118" spans="2:6" x14ac:dyDescent="0.25">
      <c r="B118" s="22" t="s">
        <v>59</v>
      </c>
      <c r="C118" s="124" t="s">
        <v>133</v>
      </c>
      <c r="D118" s="124"/>
      <c r="E118" s="13"/>
      <c r="F118" s="11">
        <f>F134*E118</f>
        <v>0</v>
      </c>
    </row>
    <row r="119" spans="2:6" x14ac:dyDescent="0.25">
      <c r="B119" s="22" t="s">
        <v>40</v>
      </c>
      <c r="C119" s="124" t="s">
        <v>134</v>
      </c>
      <c r="D119" s="124"/>
      <c r="E119" s="13"/>
      <c r="F119" s="11">
        <f>(F134+F118)*E119</f>
        <v>0</v>
      </c>
    </row>
    <row r="120" spans="2:6" x14ac:dyDescent="0.25">
      <c r="B120" s="22" t="s">
        <v>42</v>
      </c>
      <c r="C120" s="136" t="s">
        <v>135</v>
      </c>
      <c r="D120" s="136"/>
      <c r="E120" s="34">
        <f>E123+E122+E121</f>
        <v>8.6500000000000007E-2</v>
      </c>
      <c r="F120" s="9" t="s">
        <v>0</v>
      </c>
    </row>
    <row r="121" spans="2:6" x14ac:dyDescent="0.25">
      <c r="B121" s="22" t="s">
        <v>136</v>
      </c>
      <c r="C121" s="124" t="s">
        <v>137</v>
      </c>
      <c r="D121" s="124"/>
      <c r="E121" s="16">
        <v>6.4999999999999997E-3</v>
      </c>
      <c r="F121" s="11">
        <f>(F134+F118+F119)/(1-E120)*E121</f>
        <v>20.070126451672614</v>
      </c>
    </row>
    <row r="122" spans="2:6" x14ac:dyDescent="0.25">
      <c r="B122" s="22" t="s">
        <v>138</v>
      </c>
      <c r="C122" s="124" t="s">
        <v>139</v>
      </c>
      <c r="D122" s="124"/>
      <c r="E122" s="16">
        <v>0.03</v>
      </c>
      <c r="F122" s="11">
        <f>(F134+F118+F119)/(1-E120)*E122</f>
        <v>92.631352853873608</v>
      </c>
    </row>
    <row r="123" spans="2:6" x14ac:dyDescent="0.25">
      <c r="B123" s="22" t="s">
        <v>140</v>
      </c>
      <c r="C123" s="124" t="s">
        <v>141</v>
      </c>
      <c r="D123" s="124"/>
      <c r="E123" s="16">
        <v>0.05</v>
      </c>
      <c r="F123" s="11">
        <f>(F134+F118+F119)/(1-E120)*E123</f>
        <v>154.38558808978937</v>
      </c>
    </row>
    <row r="124" spans="2:6" x14ac:dyDescent="0.25">
      <c r="B124" s="22" t="s">
        <v>142</v>
      </c>
      <c r="C124" s="114" t="s">
        <v>68</v>
      </c>
      <c r="D124" s="116"/>
      <c r="E124" s="16">
        <v>0</v>
      </c>
      <c r="F124" s="11">
        <f>E124*(F134+F118+F119)</f>
        <v>0</v>
      </c>
    </row>
    <row r="125" spans="2:6" x14ac:dyDescent="0.25">
      <c r="B125" s="131" t="s">
        <v>69</v>
      </c>
      <c r="C125" s="131"/>
      <c r="D125" s="131"/>
      <c r="E125" s="131"/>
      <c r="F125" s="12">
        <f>SUM(F118:F124)</f>
        <v>267.08706739533557</v>
      </c>
    </row>
    <row r="126" spans="2:6" x14ac:dyDescent="0.25">
      <c r="B126" s="122" t="s">
        <v>0</v>
      </c>
      <c r="C126" s="122"/>
      <c r="D126" s="122"/>
      <c r="E126" s="122"/>
      <c r="F126" s="122"/>
    </row>
    <row r="127" spans="2:6" x14ac:dyDescent="0.25">
      <c r="B127" s="121" t="s">
        <v>143</v>
      </c>
      <c r="C127" s="121"/>
      <c r="D127" s="121"/>
      <c r="E127" s="121"/>
      <c r="F127" s="121"/>
    </row>
    <row r="128" spans="2:6" x14ac:dyDescent="0.25">
      <c r="B128" s="20"/>
      <c r="C128" s="121" t="s">
        <v>144</v>
      </c>
      <c r="D128" s="121"/>
      <c r="E128" s="121"/>
      <c r="F128" s="20" t="s">
        <v>58</v>
      </c>
    </row>
    <row r="129" spans="2:6" x14ac:dyDescent="0.25">
      <c r="B129" s="22" t="s">
        <v>59</v>
      </c>
      <c r="C129" s="124" t="s">
        <v>145</v>
      </c>
      <c r="D129" s="124"/>
      <c r="E129" s="124"/>
      <c r="F129" s="11">
        <f>F36</f>
        <v>1262.1400000000001</v>
      </c>
    </row>
    <row r="130" spans="2:6" x14ac:dyDescent="0.25">
      <c r="B130" s="22" t="s">
        <v>40</v>
      </c>
      <c r="C130" s="124" t="s">
        <v>146</v>
      </c>
      <c r="D130" s="124"/>
      <c r="E130" s="124"/>
      <c r="F130" s="11">
        <f>F73</f>
        <v>1470.0124766666668</v>
      </c>
    </row>
    <row r="131" spans="2:6" x14ac:dyDescent="0.25">
      <c r="B131" s="22" t="s">
        <v>42</v>
      </c>
      <c r="C131" s="124" t="s">
        <v>147</v>
      </c>
      <c r="D131" s="124"/>
      <c r="E131" s="124"/>
      <c r="F131" s="11">
        <f>F83</f>
        <v>49.355712015432111</v>
      </c>
    </row>
    <row r="132" spans="2:6" x14ac:dyDescent="0.25">
      <c r="B132" s="22" t="s">
        <v>44</v>
      </c>
      <c r="C132" s="124" t="s">
        <v>148</v>
      </c>
      <c r="D132" s="124"/>
      <c r="E132" s="124"/>
      <c r="F132" s="11">
        <f>F106</f>
        <v>39.116505718352727</v>
      </c>
    </row>
    <row r="133" spans="2:6" x14ac:dyDescent="0.25">
      <c r="B133" s="22" t="s">
        <v>65</v>
      </c>
      <c r="C133" s="124" t="s">
        <v>149</v>
      </c>
      <c r="D133" s="124"/>
      <c r="E133" s="124"/>
      <c r="F133" s="11">
        <f>F114</f>
        <v>0</v>
      </c>
    </row>
    <row r="134" spans="2:6" x14ac:dyDescent="0.25">
      <c r="B134" s="131" t="s">
        <v>150</v>
      </c>
      <c r="C134" s="131"/>
      <c r="D134" s="131"/>
      <c r="E134" s="131"/>
      <c r="F134" s="12">
        <f>SUM(F129:F133)</f>
        <v>2820.6246944004515</v>
      </c>
    </row>
    <row r="135" spans="2:6" x14ac:dyDescent="0.25">
      <c r="B135" s="22" t="s">
        <v>67</v>
      </c>
      <c r="C135" s="124" t="s">
        <v>151</v>
      </c>
      <c r="D135" s="124"/>
      <c r="E135" s="124"/>
      <c r="F135" s="11">
        <f>F125</f>
        <v>267.08706739533557</v>
      </c>
    </row>
    <row r="136" spans="2:6" x14ac:dyDescent="0.25">
      <c r="B136" s="126" t="s">
        <v>152</v>
      </c>
      <c r="C136" s="127"/>
      <c r="D136" s="127"/>
      <c r="E136" s="128"/>
      <c r="F136" s="12">
        <f>F134+F135</f>
        <v>3087.711761795787</v>
      </c>
    </row>
    <row r="137" spans="2:6" x14ac:dyDescent="0.25">
      <c r="B137" s="122" t="s">
        <v>0</v>
      </c>
      <c r="C137" s="122"/>
      <c r="D137" s="122"/>
      <c r="E137" s="122"/>
      <c r="F137" s="122"/>
    </row>
    <row r="138" spans="2:6" x14ac:dyDescent="0.25">
      <c r="B138" s="121" t="s">
        <v>153</v>
      </c>
      <c r="C138" s="121"/>
      <c r="D138" s="121"/>
      <c r="E138" s="121"/>
      <c r="F138" s="121"/>
    </row>
    <row r="139" spans="2:6" x14ac:dyDescent="0.25">
      <c r="B139" s="124" t="s">
        <v>154</v>
      </c>
      <c r="C139" s="124"/>
      <c r="D139" s="124"/>
      <c r="E139" s="124"/>
      <c r="F139" s="17" t="str">
        <f>F17</f>
        <v>Limpeza</v>
      </c>
    </row>
    <row r="140" spans="2:6" x14ac:dyDescent="0.25">
      <c r="B140" s="124" t="s">
        <v>155</v>
      </c>
      <c r="C140" s="124"/>
      <c r="D140" s="124"/>
      <c r="E140" s="124"/>
      <c r="F140" s="9">
        <f>F136</f>
        <v>3087.711761795787</v>
      </c>
    </row>
    <row r="141" spans="2:6" x14ac:dyDescent="0.25">
      <c r="B141" s="124" t="s">
        <v>156</v>
      </c>
      <c r="C141" s="124"/>
      <c r="D141" s="124"/>
      <c r="E141" s="124"/>
      <c r="F141" s="18">
        <v>1</v>
      </c>
    </row>
    <row r="142" spans="2:6" x14ac:dyDescent="0.25">
      <c r="B142" s="124" t="s">
        <v>157</v>
      </c>
      <c r="C142" s="124"/>
      <c r="D142" s="124"/>
      <c r="E142" s="124"/>
      <c r="F142" s="9">
        <f>F140*F141</f>
        <v>3087.711761795787</v>
      </c>
    </row>
    <row r="143" spans="2:6" x14ac:dyDescent="0.25">
      <c r="B143" s="124" t="s">
        <v>158</v>
      </c>
      <c r="C143" s="124"/>
      <c r="D143" s="124"/>
      <c r="E143" s="124"/>
      <c r="F143" s="18">
        <v>1</v>
      </c>
    </row>
    <row r="144" spans="2:6" x14ac:dyDescent="0.25">
      <c r="B144" s="124" t="s">
        <v>159</v>
      </c>
      <c r="C144" s="124"/>
      <c r="D144" s="124"/>
      <c r="E144" s="124"/>
      <c r="F144" s="9">
        <f>F142*F143</f>
        <v>3087.711761795787</v>
      </c>
    </row>
    <row r="145" spans="2:6" x14ac:dyDescent="0.25">
      <c r="B145" s="122" t="s">
        <v>0</v>
      </c>
      <c r="C145" s="122"/>
      <c r="D145" s="122"/>
      <c r="E145" s="122"/>
      <c r="F145" s="122"/>
    </row>
    <row r="146" spans="2:6" x14ac:dyDescent="0.25">
      <c r="B146" s="121" t="s">
        <v>160</v>
      </c>
      <c r="C146" s="121"/>
      <c r="D146" s="121"/>
      <c r="E146" s="121"/>
      <c r="F146" s="121"/>
    </row>
    <row r="147" spans="2:6" x14ac:dyDescent="0.25">
      <c r="B147" s="20"/>
      <c r="C147" s="121" t="s">
        <v>161</v>
      </c>
      <c r="D147" s="121"/>
      <c r="E147" s="121"/>
      <c r="F147" s="20" t="s">
        <v>58</v>
      </c>
    </row>
    <row r="148" spans="2:6" x14ac:dyDescent="0.25">
      <c r="B148" s="22" t="s">
        <v>59</v>
      </c>
      <c r="C148" s="114" t="s">
        <v>162</v>
      </c>
      <c r="D148" s="115"/>
      <c r="E148" s="116"/>
      <c r="F148" s="19">
        <f>F136</f>
        <v>3087.711761795787</v>
      </c>
    </row>
    <row r="149" spans="2:6" x14ac:dyDescent="0.25">
      <c r="B149" s="22" t="s">
        <v>40</v>
      </c>
      <c r="C149" s="114" t="s">
        <v>163</v>
      </c>
      <c r="D149" s="115"/>
      <c r="E149" s="116"/>
      <c r="F149" s="19">
        <f>F144</f>
        <v>3087.711761795787</v>
      </c>
    </row>
    <row r="150" spans="2:6" x14ac:dyDescent="0.25">
      <c r="B150" s="22" t="s">
        <v>42</v>
      </c>
      <c r="C150" s="114" t="s">
        <v>164</v>
      </c>
      <c r="D150" s="115"/>
      <c r="E150" s="116"/>
      <c r="F150" s="19">
        <f>F149*F14</f>
        <v>37052.541141549445</v>
      </c>
    </row>
  </sheetData>
  <mergeCells count="153">
    <mergeCell ref="B3:F3"/>
    <mergeCell ref="B4:F4"/>
    <mergeCell ref="B5:C5"/>
    <mergeCell ref="D5:F5"/>
    <mergeCell ref="B6:C6"/>
    <mergeCell ref="D6:F6"/>
    <mergeCell ref="B7:C7"/>
    <mergeCell ref="D7:F7"/>
    <mergeCell ref="B1:F2"/>
    <mergeCell ref="B8:C8"/>
    <mergeCell ref="D8:F8"/>
    <mergeCell ref="B9:F9"/>
    <mergeCell ref="B10:F10"/>
    <mergeCell ref="C11:E11"/>
    <mergeCell ref="C12:E12"/>
    <mergeCell ref="C13:E13"/>
    <mergeCell ref="C14:E14"/>
    <mergeCell ref="B15:F15"/>
    <mergeCell ref="B16:F16"/>
    <mergeCell ref="B17:E17"/>
    <mergeCell ref="B18:E18"/>
    <mergeCell ref="B19:E19"/>
    <mergeCell ref="B20:F20"/>
    <mergeCell ref="B21:F21"/>
    <mergeCell ref="C22:E22"/>
    <mergeCell ref="C23:E23"/>
    <mergeCell ref="C24:E24"/>
    <mergeCell ref="C25:E25"/>
    <mergeCell ref="C26:E26"/>
    <mergeCell ref="B27:F27"/>
    <mergeCell ref="B28:F28"/>
    <mergeCell ref="C29:E29"/>
    <mergeCell ref="C30:E30"/>
    <mergeCell ref="C31:E31"/>
    <mergeCell ref="C32:E32"/>
    <mergeCell ref="C33:E33"/>
    <mergeCell ref="C34:E34"/>
    <mergeCell ref="C35:E35"/>
    <mergeCell ref="B36:E36"/>
    <mergeCell ref="B37:F37"/>
    <mergeCell ref="B38:F38"/>
    <mergeCell ref="B39:F39"/>
    <mergeCell ref="B40:F40"/>
    <mergeCell ref="C41:D41"/>
    <mergeCell ref="C42:D42"/>
    <mergeCell ref="C43:D43"/>
    <mergeCell ref="B44:E44"/>
    <mergeCell ref="B45:F45"/>
    <mergeCell ref="B46:F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B56:D56"/>
    <mergeCell ref="B57:F57"/>
    <mergeCell ref="B58:F58"/>
    <mergeCell ref="C59:D59"/>
    <mergeCell ref="C60:D60"/>
    <mergeCell ref="C61:D61"/>
    <mergeCell ref="C62:D62"/>
    <mergeCell ref="C63:D63"/>
    <mergeCell ref="C64:D64"/>
    <mergeCell ref="C65:D65"/>
    <mergeCell ref="B66:E66"/>
    <mergeCell ref="B67:F67"/>
    <mergeCell ref="B68:F68"/>
    <mergeCell ref="C69:E69"/>
    <mergeCell ref="C70:E70"/>
    <mergeCell ref="C71:E71"/>
    <mergeCell ref="C72:E72"/>
    <mergeCell ref="B73:E73"/>
    <mergeCell ref="B74:F74"/>
    <mergeCell ref="B75:F75"/>
    <mergeCell ref="C76:D76"/>
    <mergeCell ref="C77:D77"/>
    <mergeCell ref="C78:D78"/>
    <mergeCell ref="C79:D79"/>
    <mergeCell ref="C80:D80"/>
    <mergeCell ref="C81:D81"/>
    <mergeCell ref="C82:D82"/>
    <mergeCell ref="B83:E83"/>
    <mergeCell ref="B84:F84"/>
    <mergeCell ref="B85:F85"/>
    <mergeCell ref="B86:F86"/>
    <mergeCell ref="B87:F87"/>
    <mergeCell ref="C88:D88"/>
    <mergeCell ref="C89:D89"/>
    <mergeCell ref="C90:D90"/>
    <mergeCell ref="C91:D91"/>
    <mergeCell ref="C92:D92"/>
    <mergeCell ref="C93:D93"/>
    <mergeCell ref="C94:D94"/>
    <mergeCell ref="B95:E95"/>
    <mergeCell ref="B96:F96"/>
    <mergeCell ref="B97:F97"/>
    <mergeCell ref="C98:E98"/>
    <mergeCell ref="C99:E99"/>
    <mergeCell ref="B100:E100"/>
    <mergeCell ref="B101:F101"/>
    <mergeCell ref="B102:F102"/>
    <mergeCell ref="C103:E103"/>
    <mergeCell ref="C104:E104"/>
    <mergeCell ref="C105:E105"/>
    <mergeCell ref="B106:E106"/>
    <mergeCell ref="B107:F107"/>
    <mergeCell ref="B108:F108"/>
    <mergeCell ref="C109:E109"/>
    <mergeCell ref="C110:E110"/>
    <mergeCell ref="C111:E111"/>
    <mergeCell ref="C112:E112"/>
    <mergeCell ref="C113:E113"/>
    <mergeCell ref="B114:E114"/>
    <mergeCell ref="B115:F115"/>
    <mergeCell ref="B116:F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B125:E125"/>
    <mergeCell ref="B126:F126"/>
    <mergeCell ref="B127:F127"/>
    <mergeCell ref="C128:E128"/>
    <mergeCell ref="C129:E129"/>
    <mergeCell ref="C130:E130"/>
    <mergeCell ref="C131:E131"/>
    <mergeCell ref="C132:E132"/>
    <mergeCell ref="C133:E133"/>
    <mergeCell ref="B134:E134"/>
    <mergeCell ref="C135:E135"/>
    <mergeCell ref="B136:E136"/>
    <mergeCell ref="B137:F137"/>
    <mergeCell ref="B138:F138"/>
    <mergeCell ref="B139:E139"/>
    <mergeCell ref="C149:E149"/>
    <mergeCell ref="C150:E150"/>
    <mergeCell ref="B140:E140"/>
    <mergeCell ref="B141:E141"/>
    <mergeCell ref="B142:E142"/>
    <mergeCell ref="B143:E143"/>
    <mergeCell ref="B144:E144"/>
    <mergeCell ref="B145:F145"/>
    <mergeCell ref="B146:F146"/>
    <mergeCell ref="C147:E147"/>
    <mergeCell ref="C148:E148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DA272-82AD-4B5B-9E7B-B72CB2CA6B03}">
  <dimension ref="A1:G19"/>
  <sheetViews>
    <sheetView workbookViewId="0">
      <selection activeCell="A2" sqref="A2"/>
    </sheetView>
  </sheetViews>
  <sheetFormatPr defaultColWidth="8.85546875" defaultRowHeight="15" x14ac:dyDescent="0.25"/>
  <cols>
    <col min="1" max="1" width="5.42578125" style="5" customWidth="1"/>
    <col min="2" max="2" width="45.42578125" style="5" customWidth="1"/>
    <col min="3" max="3" width="8.7109375" style="5"/>
    <col min="4" max="4" width="10.85546875" style="5" customWidth="1"/>
    <col min="5" max="5" width="13.85546875" style="5" customWidth="1"/>
    <col min="6" max="7" width="10.85546875" style="5" customWidth="1"/>
  </cols>
  <sheetData>
    <row r="1" spans="1:7" x14ac:dyDescent="0.25">
      <c r="A1" s="137" t="s">
        <v>340</v>
      </c>
      <c r="B1" s="137"/>
      <c r="C1" s="137"/>
      <c r="D1" s="137"/>
      <c r="E1" s="137"/>
      <c r="F1" s="137"/>
      <c r="G1" s="137"/>
    </row>
    <row r="2" spans="1:7" ht="25.5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17</v>
      </c>
      <c r="F2" s="7" t="s">
        <v>18</v>
      </c>
      <c r="G2" s="7" t="s">
        <v>19</v>
      </c>
    </row>
    <row r="3" spans="1:7" x14ac:dyDescent="0.25">
      <c r="A3" s="3">
        <v>1</v>
      </c>
      <c r="B3" s="8" t="s">
        <v>22</v>
      </c>
      <c r="C3" s="3" t="s">
        <v>12</v>
      </c>
      <c r="D3" s="3">
        <v>2</v>
      </c>
      <c r="E3" s="3" t="s">
        <v>16</v>
      </c>
      <c r="F3" s="25"/>
      <c r="G3" s="25">
        <f>((D3*2)*F3)/12</f>
        <v>0</v>
      </c>
    </row>
    <row r="4" spans="1:7" ht="25.5" x14ac:dyDescent="0.25">
      <c r="A4" s="3">
        <v>2</v>
      </c>
      <c r="B4" s="8" t="s">
        <v>23</v>
      </c>
      <c r="C4" s="3" t="s">
        <v>12</v>
      </c>
      <c r="D4" s="3">
        <v>2</v>
      </c>
      <c r="E4" s="3" t="s">
        <v>16</v>
      </c>
      <c r="F4" s="25"/>
      <c r="G4" s="25">
        <f t="shared" ref="G4:G9" si="0">((D4*2)*F4)/12</f>
        <v>0</v>
      </c>
    </row>
    <row r="5" spans="1:7" ht="25.5" x14ac:dyDescent="0.25">
      <c r="A5" s="3">
        <v>3</v>
      </c>
      <c r="B5" s="8" t="s">
        <v>24</v>
      </c>
      <c r="C5" s="3" t="s">
        <v>12</v>
      </c>
      <c r="D5" s="3">
        <v>2</v>
      </c>
      <c r="E5" s="3" t="s">
        <v>16</v>
      </c>
      <c r="F5" s="25"/>
      <c r="G5" s="25">
        <f t="shared" si="0"/>
        <v>0</v>
      </c>
    </row>
    <row r="6" spans="1:7" ht="38.25" x14ac:dyDescent="0.25">
      <c r="A6" s="3">
        <v>4</v>
      </c>
      <c r="B6" s="8" t="s">
        <v>25</v>
      </c>
      <c r="C6" s="3" t="s">
        <v>15</v>
      </c>
      <c r="D6" s="3">
        <v>2</v>
      </c>
      <c r="E6" s="3" t="s">
        <v>16</v>
      </c>
      <c r="F6" s="25"/>
      <c r="G6" s="25">
        <f t="shared" si="0"/>
        <v>0</v>
      </c>
    </row>
    <row r="7" spans="1:7" ht="38.25" x14ac:dyDescent="0.25">
      <c r="A7" s="3">
        <v>5</v>
      </c>
      <c r="B7" s="8" t="s">
        <v>26</v>
      </c>
      <c r="C7" s="3" t="s">
        <v>15</v>
      </c>
      <c r="D7" s="3">
        <v>1</v>
      </c>
      <c r="E7" s="3" t="s">
        <v>16</v>
      </c>
      <c r="F7" s="25"/>
      <c r="G7" s="25">
        <f t="shared" si="0"/>
        <v>0</v>
      </c>
    </row>
    <row r="8" spans="1:7" x14ac:dyDescent="0.25">
      <c r="A8" s="3">
        <v>6</v>
      </c>
      <c r="B8" s="8" t="s">
        <v>27</v>
      </c>
      <c r="C8" s="3" t="s">
        <v>15</v>
      </c>
      <c r="D8" s="3">
        <v>4</v>
      </c>
      <c r="E8" s="3" t="s">
        <v>16</v>
      </c>
      <c r="F8" s="25"/>
      <c r="G8" s="25">
        <f t="shared" si="0"/>
        <v>0</v>
      </c>
    </row>
    <row r="9" spans="1:7" x14ac:dyDescent="0.25">
      <c r="A9" s="3">
        <v>7</v>
      </c>
      <c r="B9" s="8" t="s">
        <v>28</v>
      </c>
      <c r="C9" s="3" t="s">
        <v>12</v>
      </c>
      <c r="D9" s="3">
        <v>1</v>
      </c>
      <c r="E9" s="3" t="s">
        <v>16</v>
      </c>
      <c r="F9" s="25"/>
      <c r="G9" s="25">
        <f t="shared" si="0"/>
        <v>0</v>
      </c>
    </row>
    <row r="10" spans="1:7" ht="15.75" x14ac:dyDescent="0.25">
      <c r="A10" s="138" t="s">
        <v>20</v>
      </c>
      <c r="B10" s="138"/>
      <c r="C10" s="138"/>
      <c r="D10" s="138"/>
      <c r="E10" s="138"/>
      <c r="F10" s="138"/>
      <c r="G10" s="30">
        <f>SUM(G3:G9)</f>
        <v>0</v>
      </c>
    </row>
    <row r="11" spans="1:7" x14ac:dyDescent="0.25">
      <c r="A11" s="139" t="s">
        <v>0</v>
      </c>
      <c r="B11" s="139"/>
      <c r="C11" s="139"/>
      <c r="D11" s="139"/>
      <c r="E11" s="139"/>
      <c r="F11" s="139"/>
      <c r="G11" s="139"/>
    </row>
    <row r="12" spans="1:7" x14ac:dyDescent="0.25">
      <c r="A12" s="137" t="s">
        <v>173</v>
      </c>
      <c r="B12" s="137"/>
      <c r="C12" s="137"/>
      <c r="D12" s="137"/>
      <c r="E12" s="137"/>
      <c r="F12" s="137"/>
      <c r="G12" s="137"/>
    </row>
    <row r="13" spans="1:7" ht="25.5" x14ac:dyDescent="0.25">
      <c r="A13" s="6" t="s">
        <v>10</v>
      </c>
      <c r="B13" s="6" t="s">
        <v>11</v>
      </c>
      <c r="C13" s="6" t="s">
        <v>12</v>
      </c>
      <c r="D13" s="6" t="s">
        <v>13</v>
      </c>
      <c r="E13" s="6" t="s">
        <v>17</v>
      </c>
      <c r="F13" s="7" t="s">
        <v>18</v>
      </c>
      <c r="G13" s="7" t="s">
        <v>19</v>
      </c>
    </row>
    <row r="14" spans="1:7" x14ac:dyDescent="0.25">
      <c r="A14" s="3">
        <v>1</v>
      </c>
      <c r="B14" s="8" t="s">
        <v>21</v>
      </c>
      <c r="C14" s="3" t="s">
        <v>12</v>
      </c>
      <c r="D14" s="3">
        <v>2</v>
      </c>
      <c r="E14" s="3" t="s">
        <v>16</v>
      </c>
      <c r="F14" s="25"/>
      <c r="G14" s="25">
        <f>((D14*2)*F14)/12</f>
        <v>0</v>
      </c>
    </row>
    <row r="15" spans="1:7" x14ac:dyDescent="0.25">
      <c r="A15" s="3">
        <v>2</v>
      </c>
      <c r="B15" s="8" t="s">
        <v>29</v>
      </c>
      <c r="C15" s="3" t="s">
        <v>12</v>
      </c>
      <c r="D15" s="3">
        <v>2</v>
      </c>
      <c r="E15" s="3" t="s">
        <v>16</v>
      </c>
      <c r="F15" s="25"/>
      <c r="G15" s="25">
        <f t="shared" ref="G15:G18" si="1">((D15*2)*F15)/12</f>
        <v>0</v>
      </c>
    </row>
    <row r="16" spans="1:7" x14ac:dyDescent="0.25">
      <c r="A16" s="3">
        <v>3</v>
      </c>
      <c r="B16" s="8" t="s">
        <v>30</v>
      </c>
      <c r="C16" s="3" t="s">
        <v>12</v>
      </c>
      <c r="D16" s="3">
        <v>1</v>
      </c>
      <c r="E16" s="3" t="s">
        <v>16</v>
      </c>
      <c r="F16" s="25"/>
      <c r="G16" s="25">
        <f t="shared" si="1"/>
        <v>0</v>
      </c>
    </row>
    <row r="17" spans="1:7" x14ac:dyDescent="0.25">
      <c r="A17" s="3">
        <v>4</v>
      </c>
      <c r="B17" s="8" t="s">
        <v>31</v>
      </c>
      <c r="C17" s="3" t="s">
        <v>15</v>
      </c>
      <c r="D17" s="3">
        <v>1</v>
      </c>
      <c r="E17" s="3" t="s">
        <v>16</v>
      </c>
      <c r="F17" s="25"/>
      <c r="G17" s="25">
        <f t="shared" si="1"/>
        <v>0</v>
      </c>
    </row>
    <row r="18" spans="1:7" x14ac:dyDescent="0.25">
      <c r="A18" s="3">
        <v>5</v>
      </c>
      <c r="B18" s="8" t="s">
        <v>32</v>
      </c>
      <c r="C18" s="3" t="s">
        <v>15</v>
      </c>
      <c r="D18" s="3">
        <v>4</v>
      </c>
      <c r="E18" s="3" t="s">
        <v>16</v>
      </c>
      <c r="F18" s="25"/>
      <c r="G18" s="25">
        <f t="shared" si="1"/>
        <v>0</v>
      </c>
    </row>
    <row r="19" spans="1:7" ht="15.75" x14ac:dyDescent="0.25">
      <c r="A19" s="138" t="s">
        <v>167</v>
      </c>
      <c r="B19" s="138"/>
      <c r="C19" s="138"/>
      <c r="D19" s="138"/>
      <c r="E19" s="138"/>
      <c r="F19" s="138"/>
      <c r="G19" s="30">
        <f>SUM(G14:G18)</f>
        <v>0</v>
      </c>
    </row>
  </sheetData>
  <mergeCells count="5">
    <mergeCell ref="A1:G1"/>
    <mergeCell ref="A10:F10"/>
    <mergeCell ref="A12:G12"/>
    <mergeCell ref="A19:F19"/>
    <mergeCell ref="A11:G1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28B40-71C6-4006-933F-82084FC5F2FB}">
  <dimension ref="A1:G23"/>
  <sheetViews>
    <sheetView zoomScale="130" zoomScaleNormal="130" workbookViewId="0">
      <pane ySplit="1" topLeftCell="A2" activePane="bottomLeft" state="frozen"/>
      <selection pane="bottomLeft" activeCell="G23" sqref="G23"/>
    </sheetView>
  </sheetViews>
  <sheetFormatPr defaultRowHeight="15" x14ac:dyDescent="0.25"/>
  <cols>
    <col min="1" max="1" width="9.140625" style="67"/>
    <col min="2" max="2" width="38.85546875" style="55" customWidth="1"/>
    <col min="3" max="3" width="8" style="67" customWidth="1"/>
    <col min="4" max="4" width="4.7109375" style="67" bestFit="1" customWidth="1"/>
    <col min="5" max="5" width="8.85546875" style="67" customWidth="1"/>
    <col min="6" max="6" width="25.42578125" style="56" bestFit="1" customWidth="1"/>
    <col min="7" max="7" width="9.42578125" style="56" customWidth="1"/>
    <col min="8" max="16384" width="9.140625" style="52"/>
  </cols>
  <sheetData>
    <row r="1" spans="1:7" ht="38.25" x14ac:dyDescent="0.25">
      <c r="A1" s="50" t="s">
        <v>10</v>
      </c>
      <c r="B1" s="50" t="s">
        <v>11</v>
      </c>
      <c r="C1" s="50" t="s">
        <v>12</v>
      </c>
      <c r="D1" s="50" t="s">
        <v>295</v>
      </c>
      <c r="E1" s="50" t="s">
        <v>209</v>
      </c>
      <c r="F1" s="51" t="s">
        <v>18</v>
      </c>
      <c r="G1" s="51" t="s">
        <v>210</v>
      </c>
    </row>
    <row r="2" spans="1:7" ht="25.5" x14ac:dyDescent="0.25">
      <c r="A2" s="53">
        <v>1</v>
      </c>
      <c r="B2" s="54" t="s">
        <v>220</v>
      </c>
      <c r="C2" s="53" t="s">
        <v>12</v>
      </c>
      <c r="D2" s="53">
        <v>2</v>
      </c>
      <c r="E2" s="53">
        <v>60</v>
      </c>
      <c r="F2" s="57"/>
      <c r="G2" s="57">
        <f t="shared" ref="G2:G21" si="0">D2*F2/E2</f>
        <v>0</v>
      </c>
    </row>
    <row r="3" spans="1:7" x14ac:dyDescent="0.25">
      <c r="A3" s="53">
        <v>2</v>
      </c>
      <c r="B3" s="54" t="s">
        <v>213</v>
      </c>
      <c r="C3" s="53" t="s">
        <v>12</v>
      </c>
      <c r="D3" s="53">
        <v>25</v>
      </c>
      <c r="E3" s="53">
        <v>60</v>
      </c>
      <c r="F3" s="57"/>
      <c r="G3" s="57">
        <f t="shared" si="0"/>
        <v>0</v>
      </c>
    </row>
    <row r="4" spans="1:7" ht="51" x14ac:dyDescent="0.25">
      <c r="A4" s="53">
        <v>3</v>
      </c>
      <c r="B4" s="54" t="s">
        <v>296</v>
      </c>
      <c r="C4" s="53" t="s">
        <v>12</v>
      </c>
      <c r="D4" s="53">
        <v>15</v>
      </c>
      <c r="E4" s="53">
        <v>60</v>
      </c>
      <c r="F4" s="57"/>
      <c r="G4" s="57">
        <f t="shared" si="0"/>
        <v>0</v>
      </c>
    </row>
    <row r="5" spans="1:7" x14ac:dyDescent="0.25">
      <c r="A5" s="53">
        <v>4</v>
      </c>
      <c r="B5" s="54" t="s">
        <v>214</v>
      </c>
      <c r="C5" s="53" t="s">
        <v>12</v>
      </c>
      <c r="D5" s="53">
        <v>3</v>
      </c>
      <c r="E5" s="53">
        <v>6</v>
      </c>
      <c r="F5" s="57"/>
      <c r="G5" s="57">
        <f t="shared" si="0"/>
        <v>0</v>
      </c>
    </row>
    <row r="6" spans="1:7" x14ac:dyDescent="0.25">
      <c r="A6" s="53">
        <v>5</v>
      </c>
      <c r="B6" s="54" t="s">
        <v>215</v>
      </c>
      <c r="C6" s="53" t="s">
        <v>12</v>
      </c>
      <c r="D6" s="53">
        <v>3</v>
      </c>
      <c r="E6" s="53">
        <v>6</v>
      </c>
      <c r="F6" s="57"/>
      <c r="G6" s="57">
        <f t="shared" si="0"/>
        <v>0</v>
      </c>
    </row>
    <row r="7" spans="1:7" x14ac:dyDescent="0.25">
      <c r="A7" s="53">
        <v>6</v>
      </c>
      <c r="B7" s="54" t="s">
        <v>221</v>
      </c>
      <c r="C7" s="53" t="s">
        <v>12</v>
      </c>
      <c r="D7" s="53">
        <v>8</v>
      </c>
      <c r="E7" s="53">
        <v>60</v>
      </c>
      <c r="F7" s="57"/>
      <c r="G7" s="57">
        <f t="shared" si="0"/>
        <v>0</v>
      </c>
    </row>
    <row r="8" spans="1:7" ht="25.5" x14ac:dyDescent="0.25">
      <c r="A8" s="53">
        <v>7</v>
      </c>
      <c r="B8" s="54" t="s">
        <v>216</v>
      </c>
      <c r="C8" s="53" t="s">
        <v>12</v>
      </c>
      <c r="D8" s="53">
        <v>1</v>
      </c>
      <c r="E8" s="53">
        <v>12</v>
      </c>
      <c r="F8" s="57"/>
      <c r="G8" s="57">
        <f t="shared" si="0"/>
        <v>0</v>
      </c>
    </row>
    <row r="9" spans="1:7" x14ac:dyDescent="0.25">
      <c r="A9" s="53">
        <v>8</v>
      </c>
      <c r="B9" s="54" t="s">
        <v>217</v>
      </c>
      <c r="C9" s="53" t="s">
        <v>12</v>
      </c>
      <c r="D9" s="53">
        <v>20</v>
      </c>
      <c r="E9" s="53">
        <v>6</v>
      </c>
      <c r="F9" s="57"/>
      <c r="G9" s="57">
        <f t="shared" si="0"/>
        <v>0</v>
      </c>
    </row>
    <row r="10" spans="1:7" x14ac:dyDescent="0.25">
      <c r="A10" s="53">
        <v>9</v>
      </c>
      <c r="B10" s="54" t="s">
        <v>218</v>
      </c>
      <c r="C10" s="53" t="s">
        <v>12</v>
      </c>
      <c r="D10" s="53">
        <v>2</v>
      </c>
      <c r="E10" s="53">
        <v>6</v>
      </c>
      <c r="F10" s="57"/>
      <c r="G10" s="57">
        <f t="shared" si="0"/>
        <v>0</v>
      </c>
    </row>
    <row r="11" spans="1:7" x14ac:dyDescent="0.25">
      <c r="A11" s="53">
        <v>10</v>
      </c>
      <c r="B11" s="54" t="s">
        <v>211</v>
      </c>
      <c r="C11" s="53" t="s">
        <v>12</v>
      </c>
      <c r="D11" s="53">
        <v>2</v>
      </c>
      <c r="E11" s="53">
        <v>12</v>
      </c>
      <c r="F11" s="57"/>
      <c r="G11" s="57">
        <f t="shared" si="0"/>
        <v>0</v>
      </c>
    </row>
    <row r="12" spans="1:7" x14ac:dyDescent="0.25">
      <c r="A12" s="53">
        <v>11</v>
      </c>
      <c r="B12" s="54" t="s">
        <v>219</v>
      </c>
      <c r="C12" s="53" t="s">
        <v>15</v>
      </c>
      <c r="D12" s="53">
        <v>20</v>
      </c>
      <c r="E12" s="53">
        <v>6</v>
      </c>
      <c r="F12" s="57"/>
      <c r="G12" s="57">
        <f t="shared" si="0"/>
        <v>0</v>
      </c>
    </row>
    <row r="13" spans="1:7" ht="25.5" x14ac:dyDescent="0.25">
      <c r="A13" s="53">
        <v>12</v>
      </c>
      <c r="B13" s="54" t="s">
        <v>297</v>
      </c>
      <c r="C13" s="53" t="s">
        <v>12</v>
      </c>
      <c r="D13" s="53">
        <v>30</v>
      </c>
      <c r="E13" s="53">
        <v>12</v>
      </c>
      <c r="F13" s="57"/>
      <c r="G13" s="57">
        <f t="shared" si="0"/>
        <v>0</v>
      </c>
    </row>
    <row r="14" spans="1:7" x14ac:dyDescent="0.25">
      <c r="A14" s="53">
        <v>13</v>
      </c>
      <c r="B14" s="54" t="s">
        <v>212</v>
      </c>
      <c r="C14" s="53" t="s">
        <v>12</v>
      </c>
      <c r="D14" s="53">
        <v>10</v>
      </c>
      <c r="E14" s="53">
        <v>60</v>
      </c>
      <c r="F14" s="57"/>
      <c r="G14" s="57">
        <f t="shared" si="0"/>
        <v>0</v>
      </c>
    </row>
    <row r="15" spans="1:7" x14ac:dyDescent="0.25">
      <c r="A15" s="53">
        <v>14</v>
      </c>
      <c r="B15" s="64" t="s">
        <v>299</v>
      </c>
      <c r="C15" s="53" t="s">
        <v>12</v>
      </c>
      <c r="D15" s="66">
        <v>2</v>
      </c>
      <c r="E15" s="66">
        <v>60</v>
      </c>
      <c r="F15" s="65"/>
      <c r="G15" s="65">
        <f t="shared" si="0"/>
        <v>0</v>
      </c>
    </row>
    <row r="16" spans="1:7" x14ac:dyDescent="0.25">
      <c r="A16" s="53">
        <v>15</v>
      </c>
      <c r="B16" s="64" t="s">
        <v>298</v>
      </c>
      <c r="C16" s="53" t="s">
        <v>12</v>
      </c>
      <c r="D16" s="66">
        <v>3</v>
      </c>
      <c r="E16" s="66">
        <v>24</v>
      </c>
      <c r="F16" s="65"/>
      <c r="G16" s="65">
        <f t="shared" si="0"/>
        <v>0</v>
      </c>
    </row>
    <row r="17" spans="1:7" x14ac:dyDescent="0.25">
      <c r="A17" s="53">
        <v>16</v>
      </c>
      <c r="B17" s="64" t="s">
        <v>314</v>
      </c>
      <c r="C17" s="53" t="s">
        <v>12</v>
      </c>
      <c r="D17" s="66">
        <v>5</v>
      </c>
      <c r="E17" s="66">
        <v>24</v>
      </c>
      <c r="F17" s="65"/>
      <c r="G17" s="65">
        <f t="shared" si="0"/>
        <v>0</v>
      </c>
    </row>
    <row r="18" spans="1:7" x14ac:dyDescent="0.25">
      <c r="A18" s="53">
        <v>17</v>
      </c>
      <c r="B18" s="64" t="s">
        <v>300</v>
      </c>
      <c r="C18" s="53" t="s">
        <v>12</v>
      </c>
      <c r="D18" s="66">
        <v>2</v>
      </c>
      <c r="E18" s="66">
        <v>30</v>
      </c>
      <c r="F18" s="65"/>
      <c r="G18" s="65">
        <f t="shared" si="0"/>
        <v>0</v>
      </c>
    </row>
    <row r="19" spans="1:7" x14ac:dyDescent="0.25">
      <c r="A19" s="53">
        <v>18</v>
      </c>
      <c r="B19" s="64" t="s">
        <v>301</v>
      </c>
      <c r="C19" s="53" t="s">
        <v>12</v>
      </c>
      <c r="D19" s="66">
        <v>2</v>
      </c>
      <c r="E19" s="66">
        <v>30</v>
      </c>
      <c r="F19" s="65"/>
      <c r="G19" s="65">
        <f t="shared" si="0"/>
        <v>0</v>
      </c>
    </row>
    <row r="20" spans="1:7" s="70" customFormat="1" ht="38.25" x14ac:dyDescent="0.25">
      <c r="A20" s="53">
        <v>19</v>
      </c>
      <c r="B20" s="69" t="s">
        <v>303</v>
      </c>
      <c r="C20" s="53" t="s">
        <v>12</v>
      </c>
      <c r="D20" s="68">
        <v>3</v>
      </c>
      <c r="E20" s="68">
        <v>24</v>
      </c>
      <c r="F20" s="65"/>
      <c r="G20" s="65">
        <f t="shared" si="0"/>
        <v>0</v>
      </c>
    </row>
    <row r="21" spans="1:7" x14ac:dyDescent="0.25">
      <c r="A21" s="53">
        <v>20</v>
      </c>
      <c r="B21" s="64" t="s">
        <v>302</v>
      </c>
      <c r="C21" s="53" t="s">
        <v>12</v>
      </c>
      <c r="D21" s="66">
        <v>3</v>
      </c>
      <c r="E21" s="66">
        <v>24</v>
      </c>
      <c r="F21" s="65"/>
      <c r="G21" s="65">
        <f t="shared" si="0"/>
        <v>0</v>
      </c>
    </row>
    <row r="22" spans="1:7" x14ac:dyDescent="0.25">
      <c r="F22" s="56" t="s">
        <v>310</v>
      </c>
      <c r="G22" s="56">
        <f>SUM(G2:G21)</f>
        <v>0</v>
      </c>
    </row>
    <row r="23" spans="1:7" x14ac:dyDescent="0.25">
      <c r="F23" s="56" t="s">
        <v>311</v>
      </c>
      <c r="G23" s="56">
        <f>G22/20</f>
        <v>0</v>
      </c>
    </row>
  </sheetData>
  <sortState xmlns:xlrd2="http://schemas.microsoft.com/office/spreadsheetml/2017/richdata2" ref="A2:G21">
    <sortCondition ref="A2:A21"/>
  </sortState>
  <phoneticPr fontId="20" type="noConversion"/>
  <pageMargins left="0.511811024" right="0.511811024" top="0.78740157499999996" bottom="0.78740157499999996" header="0.31496062000000002" footer="0.31496062000000002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98DA5-45EF-44B7-B761-7E85756A7E26}">
  <dimension ref="A1:I113"/>
  <sheetViews>
    <sheetView zoomScale="115" zoomScaleNormal="115" workbookViewId="0">
      <selection activeCell="D7" sqref="D7"/>
    </sheetView>
  </sheetViews>
  <sheetFormatPr defaultColWidth="8.85546875" defaultRowHeight="15" x14ac:dyDescent="0.25"/>
  <cols>
    <col min="1" max="1" width="7.85546875" style="23" bestFit="1" customWidth="1"/>
    <col min="2" max="2" width="16.85546875" style="23" bestFit="1" customWidth="1"/>
    <col min="3" max="3" width="11.7109375" style="23" bestFit="1" customWidth="1"/>
    <col min="4" max="4" width="13.140625" style="23" customWidth="1"/>
    <col min="5" max="5" width="11.28515625" style="23" bestFit="1" customWidth="1"/>
    <col min="6" max="6" width="13.28515625" style="23" bestFit="1" customWidth="1"/>
    <col min="7" max="7" width="12.85546875" style="23" customWidth="1"/>
    <col min="8" max="8" width="7.42578125" style="23" bestFit="1" customWidth="1"/>
    <col min="9" max="9" width="9" style="23" bestFit="1" customWidth="1"/>
    <col min="10" max="10" width="16.7109375" bestFit="1" customWidth="1"/>
    <col min="11" max="11" width="11.42578125" customWidth="1"/>
    <col min="12" max="12" width="10" customWidth="1"/>
    <col min="13" max="13" width="11.42578125" customWidth="1"/>
    <col min="14" max="14" width="9.7109375" bestFit="1" customWidth="1"/>
  </cols>
  <sheetData>
    <row r="1" spans="1:9" s="46" customFormat="1" x14ac:dyDescent="0.25">
      <c r="A1" s="47"/>
      <c r="B1" s="47"/>
      <c r="C1" s="47"/>
      <c r="D1" s="47"/>
      <c r="E1" s="47"/>
      <c r="F1" s="47"/>
      <c r="G1" s="47"/>
      <c r="H1" s="47"/>
      <c r="I1" s="47"/>
    </row>
    <row r="2" spans="1:9" ht="15.75" x14ac:dyDescent="0.25">
      <c r="A2" s="158" t="s">
        <v>334</v>
      </c>
      <c r="B2" s="159"/>
      <c r="C2" s="159"/>
      <c r="D2" s="159"/>
      <c r="E2" s="159"/>
      <c r="F2" s="159"/>
      <c r="G2" s="159"/>
      <c r="H2" s="159"/>
      <c r="I2" s="160"/>
    </row>
    <row r="3" spans="1:9" x14ac:dyDescent="0.25">
      <c r="A3" s="154"/>
      <c r="B3" s="154"/>
      <c r="C3" s="154"/>
      <c r="D3" s="154"/>
      <c r="E3" s="154"/>
      <c r="F3" s="154"/>
      <c r="G3" s="154"/>
      <c r="H3" s="154"/>
      <c r="I3" s="154"/>
    </row>
    <row r="4" spans="1:9" x14ac:dyDescent="0.25">
      <c r="A4" s="148" t="s">
        <v>204</v>
      </c>
      <c r="B4" s="148"/>
      <c r="C4" s="148"/>
      <c r="D4" s="148"/>
      <c r="E4" s="148"/>
      <c r="F4" s="148"/>
      <c r="G4"/>
      <c r="H4"/>
      <c r="I4"/>
    </row>
    <row r="5" spans="1:9" ht="48" customHeight="1" x14ac:dyDescent="0.25">
      <c r="A5" s="1" t="s">
        <v>8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9</v>
      </c>
      <c r="G5"/>
      <c r="H5"/>
      <c r="I5"/>
    </row>
    <row r="6" spans="1:9" x14ac:dyDescent="0.25">
      <c r="A6" s="149">
        <v>5898</v>
      </c>
      <c r="B6" s="24" t="s">
        <v>5</v>
      </c>
      <c r="C6" s="27">
        <f>1/(1200*30)</f>
        <v>2.7777777777777779E-5</v>
      </c>
      <c r="D6" s="4">
        <f>'Encarregado COM Periculosidade'!F149</f>
        <v>4118.7394491357572</v>
      </c>
      <c r="E6" s="4">
        <f>C6*D6</f>
        <v>0.11440942914265993</v>
      </c>
      <c r="F6" s="155">
        <f>A6*E8</f>
        <v>19245.844973480849</v>
      </c>
      <c r="G6"/>
      <c r="H6"/>
      <c r="I6"/>
    </row>
    <row r="7" spans="1:9" x14ac:dyDescent="0.25">
      <c r="A7" s="149"/>
      <c r="B7" s="24" t="s">
        <v>203</v>
      </c>
      <c r="C7" s="24">
        <f>1/1200</f>
        <v>8.3333333333333339E-4</v>
      </c>
      <c r="D7" s="4">
        <f>'Aux. Serviços Gerais COM Pericu'!F149</f>
        <v>3778.4452004877803</v>
      </c>
      <c r="E7" s="4">
        <f>C7*D7</f>
        <v>3.1487043337398171</v>
      </c>
      <c r="F7" s="156"/>
      <c r="G7"/>
      <c r="H7"/>
      <c r="I7"/>
    </row>
    <row r="8" spans="1:9" x14ac:dyDescent="0.25">
      <c r="A8" s="149" t="s">
        <v>69</v>
      </c>
      <c r="B8" s="149"/>
      <c r="C8" s="149"/>
      <c r="D8" s="149"/>
      <c r="E8" s="4">
        <f>E6+E7</f>
        <v>3.2631137628824769</v>
      </c>
      <c r="F8" s="157"/>
      <c r="G8"/>
      <c r="H8"/>
      <c r="I8"/>
    </row>
    <row r="9" spans="1:9" x14ac:dyDescent="0.25">
      <c r="A9" s="151"/>
      <c r="B9" s="151"/>
      <c r="C9" s="151"/>
      <c r="D9" s="151"/>
      <c r="E9" s="151"/>
      <c r="F9" s="151"/>
      <c r="G9" s="151"/>
      <c r="H9" s="151"/>
      <c r="I9" s="151"/>
    </row>
    <row r="10" spans="1:9" x14ac:dyDescent="0.25">
      <c r="A10" s="148" t="s">
        <v>205</v>
      </c>
      <c r="B10" s="148"/>
      <c r="C10" s="148"/>
      <c r="D10" s="148"/>
      <c r="E10" s="148"/>
      <c r="F10" s="148"/>
      <c r="G10"/>
      <c r="H10"/>
      <c r="I10"/>
    </row>
    <row r="11" spans="1:9" ht="51" x14ac:dyDescent="0.25">
      <c r="A11" s="1" t="s">
        <v>8</v>
      </c>
      <c r="B11" s="2" t="s">
        <v>1</v>
      </c>
      <c r="C11" s="2" t="s">
        <v>2</v>
      </c>
      <c r="D11" s="2" t="s">
        <v>3</v>
      </c>
      <c r="E11" s="2" t="s">
        <v>4</v>
      </c>
      <c r="F11" s="2" t="s">
        <v>9</v>
      </c>
      <c r="G11"/>
      <c r="H11" s="28"/>
      <c r="I11" s="29"/>
    </row>
    <row r="12" spans="1:9" x14ac:dyDescent="0.25">
      <c r="A12" s="149">
        <v>8170.03</v>
      </c>
      <c r="B12" s="24" t="s">
        <v>5</v>
      </c>
      <c r="C12" s="27">
        <f>1/(1200*30)</f>
        <v>2.7777777777777779E-5</v>
      </c>
      <c r="D12" s="4">
        <f>'Encarregado COM Periculosidade'!F149</f>
        <v>4118.7394491357572</v>
      </c>
      <c r="E12" s="4">
        <f>C12*D12</f>
        <v>0.11440942914265993</v>
      </c>
      <c r="F12" s="152">
        <f>A12*E14</f>
        <v>26659.737336162721</v>
      </c>
      <c r="G12"/>
      <c r="H12"/>
      <c r="I12"/>
    </row>
    <row r="13" spans="1:9" x14ac:dyDescent="0.25">
      <c r="A13" s="149"/>
      <c r="B13" s="38" t="s">
        <v>203</v>
      </c>
      <c r="C13" s="24">
        <f>1/1200</f>
        <v>8.3333333333333339E-4</v>
      </c>
      <c r="D13" s="4">
        <f>D7</f>
        <v>3778.4452004877803</v>
      </c>
      <c r="E13" s="4">
        <f>C13*D13</f>
        <v>3.1487043337398171</v>
      </c>
      <c r="F13" s="152"/>
      <c r="G13"/>
      <c r="H13"/>
      <c r="I13"/>
    </row>
    <row r="14" spans="1:9" x14ac:dyDescent="0.25">
      <c r="A14" s="149" t="s">
        <v>69</v>
      </c>
      <c r="B14" s="149"/>
      <c r="C14" s="149"/>
      <c r="D14" s="149"/>
      <c r="E14" s="4">
        <f>E12+E13</f>
        <v>3.2631137628824769</v>
      </c>
      <c r="F14" s="152"/>
      <c r="G14"/>
      <c r="H14"/>
      <c r="I14"/>
    </row>
    <row r="15" spans="1:9" x14ac:dyDescent="0.25">
      <c r="A15" s="43"/>
      <c r="B15" s="43"/>
      <c r="C15" s="43"/>
      <c r="D15" s="43"/>
      <c r="E15" s="44"/>
      <c r="F15" s="45"/>
      <c r="G15"/>
      <c r="H15"/>
      <c r="I15"/>
    </row>
    <row r="16" spans="1:9" x14ac:dyDescent="0.25">
      <c r="A16" s="148" t="s">
        <v>206</v>
      </c>
      <c r="B16" s="148"/>
      <c r="C16" s="148"/>
      <c r="D16" s="148"/>
      <c r="E16" s="148"/>
      <c r="F16" s="148"/>
      <c r="G16" s="148"/>
      <c r="H16" s="148"/>
      <c r="I16" s="148"/>
    </row>
    <row r="17" spans="1:9" ht="51" x14ac:dyDescent="0.25">
      <c r="A17" s="1" t="s">
        <v>8</v>
      </c>
      <c r="B17" s="2" t="s">
        <v>1</v>
      </c>
      <c r="C17" s="2" t="s">
        <v>2</v>
      </c>
      <c r="D17" s="2" t="s">
        <v>168</v>
      </c>
      <c r="E17" s="2" t="s">
        <v>169</v>
      </c>
      <c r="F17" s="2" t="s">
        <v>172</v>
      </c>
      <c r="G17" s="2" t="s">
        <v>170</v>
      </c>
      <c r="H17" s="2" t="s">
        <v>171</v>
      </c>
      <c r="I17" s="2" t="s">
        <v>9</v>
      </c>
    </row>
    <row r="18" spans="1:9" x14ac:dyDescent="0.25">
      <c r="A18" s="149">
        <v>1725.6</v>
      </c>
      <c r="B18" s="38" t="s">
        <v>5</v>
      </c>
      <c r="C18" s="27">
        <f>1/(1200*30)</f>
        <v>2.7777777777777779E-5</v>
      </c>
      <c r="D18" s="26">
        <v>16</v>
      </c>
      <c r="E18" s="27">
        <f>1/188.76</f>
        <v>5.2977325704598437E-3</v>
      </c>
      <c r="F18" s="27">
        <f>C18*D18*E18</f>
        <v>2.354547809093264E-6</v>
      </c>
      <c r="G18" s="25">
        <f>'Encarregado COM Periculosidade'!F144</f>
        <v>4118.7394491357572</v>
      </c>
      <c r="H18" s="25">
        <f>F18*G18</f>
        <v>9.6977689461885935E-3</v>
      </c>
      <c r="I18" s="150">
        <f>A18*H20</f>
        <v>477.29002833057871</v>
      </c>
    </row>
    <row r="19" spans="1:9" x14ac:dyDescent="0.25">
      <c r="A19" s="149"/>
      <c r="B19" s="38" t="s">
        <v>203</v>
      </c>
      <c r="C19" s="38">
        <f>1/1200</f>
        <v>8.3333333333333339E-4</v>
      </c>
      <c r="D19" s="38">
        <v>16</v>
      </c>
      <c r="E19" s="27">
        <f>1/188.76</f>
        <v>5.2977325704598437E-3</v>
      </c>
      <c r="F19" s="27">
        <f>C19*D19*E19</f>
        <v>7.0636434272797918E-5</v>
      </c>
      <c r="G19" s="25">
        <f>'Aux. Serviços Gerais COM Pericu'!F144</f>
        <v>3778.4452004877803</v>
      </c>
      <c r="H19" s="25">
        <f>F19*G19</f>
        <v>0.26689589605762387</v>
      </c>
      <c r="I19" s="150"/>
    </row>
    <row r="20" spans="1:9" x14ac:dyDescent="0.25">
      <c r="A20" s="149" t="s">
        <v>69</v>
      </c>
      <c r="B20" s="149"/>
      <c r="C20" s="149"/>
      <c r="D20" s="149"/>
      <c r="E20" s="149"/>
      <c r="F20" s="149"/>
      <c r="G20" s="149"/>
      <c r="H20" s="25">
        <f>SUM(H18:H19)</f>
        <v>0.27659366500381244</v>
      </c>
      <c r="I20" s="150"/>
    </row>
    <row r="21" spans="1:9" x14ac:dyDescent="0.25">
      <c r="A21" s="43"/>
      <c r="B21" s="43"/>
      <c r="C21" s="43"/>
      <c r="D21" s="43"/>
      <c r="E21" s="44"/>
      <c r="F21" s="45"/>
      <c r="G21"/>
      <c r="H21"/>
      <c r="I21"/>
    </row>
    <row r="22" spans="1:9" x14ac:dyDescent="0.25">
      <c r="A22" s="140" t="s">
        <v>6</v>
      </c>
      <c r="B22" s="140"/>
      <c r="C22" s="140"/>
      <c r="D22" s="140"/>
      <c r="E22" s="48">
        <f>(A6*C6)+(A12*C12)+(A18*F18)</f>
        <v>0.39484161881048246</v>
      </c>
      <c r="F22" s="49">
        <v>1</v>
      </c>
      <c r="G22"/>
      <c r="H22"/>
      <c r="I22"/>
    </row>
    <row r="23" spans="1:9" x14ac:dyDescent="0.25">
      <c r="A23" s="140" t="s">
        <v>7</v>
      </c>
      <c r="B23" s="140"/>
      <c r="C23" s="140"/>
      <c r="D23" s="140"/>
      <c r="E23" s="48">
        <f>(A6*C7)+(A12*C13)+(A18*F19)</f>
        <v>11.845248564314474</v>
      </c>
      <c r="F23" s="49">
        <v>10</v>
      </c>
      <c r="G23"/>
      <c r="H23"/>
      <c r="I23"/>
    </row>
    <row r="24" spans="1:9" x14ac:dyDescent="0.25">
      <c r="A24" s="141" t="s">
        <v>166</v>
      </c>
      <c r="B24" s="142"/>
      <c r="C24" s="142"/>
      <c r="D24" s="143"/>
      <c r="E24" s="144">
        <f>(F6+F12+I18)*12</f>
        <v>556594.46805568982</v>
      </c>
      <c r="F24" s="145"/>
      <c r="G24"/>
      <c r="H24"/>
      <c r="I24"/>
    </row>
    <row r="25" spans="1:9" x14ac:dyDescent="0.25">
      <c r="A25" s="146" t="s">
        <v>165</v>
      </c>
      <c r="B25" s="146"/>
      <c r="C25" s="146"/>
      <c r="D25" s="146"/>
      <c r="E25" s="147">
        <f>((D6*F22)+(D7*F23))*12</f>
        <v>502838.29744816275</v>
      </c>
      <c r="F25" s="147"/>
      <c r="G25"/>
      <c r="H25"/>
      <c r="I25"/>
    </row>
    <row r="26" spans="1:9" x14ac:dyDescent="0.25">
      <c r="A26" s="31"/>
      <c r="B26" s="31"/>
      <c r="C26" s="31"/>
      <c r="D26" s="31"/>
      <c r="E26" s="31"/>
      <c r="F26" s="31"/>
      <c r="G26"/>
      <c r="H26"/>
      <c r="I26"/>
    </row>
    <row r="27" spans="1:9" x14ac:dyDescent="0.25">
      <c r="A27" s="32"/>
      <c r="B27" s="32"/>
      <c r="C27" s="32"/>
      <c r="D27" s="32"/>
      <c r="E27" s="32"/>
      <c r="F27" s="32"/>
      <c r="G27" s="32"/>
      <c r="H27" s="32"/>
      <c r="I27" s="32"/>
    </row>
    <row r="28" spans="1:9" ht="15.75" x14ac:dyDescent="0.25">
      <c r="A28" s="153" t="s">
        <v>335</v>
      </c>
      <c r="B28" s="153"/>
      <c r="C28" s="153"/>
      <c r="D28" s="153"/>
      <c r="E28" s="153"/>
      <c r="F28" s="153"/>
      <c r="G28" s="153"/>
      <c r="H28" s="153"/>
      <c r="I28" s="153"/>
    </row>
    <row r="29" spans="1:9" x14ac:dyDescent="0.25">
      <c r="A29" s="154"/>
      <c r="B29" s="154"/>
      <c r="C29" s="154"/>
      <c r="D29" s="154"/>
      <c r="E29" s="154"/>
      <c r="F29" s="154"/>
      <c r="G29" s="154"/>
      <c r="H29" s="154"/>
      <c r="I29" s="154"/>
    </row>
    <row r="30" spans="1:9" x14ac:dyDescent="0.25">
      <c r="A30" s="148" t="s">
        <v>204</v>
      </c>
      <c r="B30" s="148"/>
      <c r="C30" s="148"/>
      <c r="D30" s="148"/>
      <c r="E30" s="148"/>
      <c r="F30" s="148"/>
      <c r="G30"/>
      <c r="H30"/>
      <c r="I30"/>
    </row>
    <row r="31" spans="1:9" ht="48" customHeight="1" x14ac:dyDescent="0.25">
      <c r="A31" s="1" t="s">
        <v>8</v>
      </c>
      <c r="B31" s="2" t="s">
        <v>1</v>
      </c>
      <c r="C31" s="2" t="s">
        <v>2</v>
      </c>
      <c r="D31" s="2" t="s">
        <v>3</v>
      </c>
      <c r="E31" s="2" t="s">
        <v>4</v>
      </c>
      <c r="F31" s="2" t="s">
        <v>9</v>
      </c>
      <c r="G31"/>
      <c r="H31"/>
      <c r="I31"/>
    </row>
    <row r="32" spans="1:9" x14ac:dyDescent="0.25">
      <c r="A32" s="74">
        <v>575.48</v>
      </c>
      <c r="B32" s="38" t="s">
        <v>203</v>
      </c>
      <c r="C32" s="38">
        <f>1/1200</f>
        <v>8.3333333333333339E-4</v>
      </c>
      <c r="D32" s="25">
        <f>'Aux. Serviços Gerais SEM Pericu'!F144</f>
        <v>3087.711761795787</v>
      </c>
      <c r="E32" s="25">
        <f>C32*D32</f>
        <v>2.5730931348298225</v>
      </c>
      <c r="F32" s="156">
        <f>A32*E33</f>
        <v>1480.7636372318664</v>
      </c>
      <c r="G32"/>
      <c r="H32"/>
      <c r="I32"/>
    </row>
    <row r="33" spans="1:9" x14ac:dyDescent="0.25">
      <c r="A33" s="149" t="s">
        <v>69</v>
      </c>
      <c r="B33" s="149"/>
      <c r="C33" s="149"/>
      <c r="D33" s="149"/>
      <c r="E33" s="25">
        <f>E32</f>
        <v>2.5730931348298225</v>
      </c>
      <c r="F33" s="157"/>
      <c r="G33"/>
      <c r="H33"/>
      <c r="I33"/>
    </row>
    <row r="34" spans="1:9" x14ac:dyDescent="0.25">
      <c r="A34" s="151"/>
      <c r="B34" s="151"/>
      <c r="C34" s="151"/>
      <c r="D34" s="151"/>
      <c r="E34" s="151"/>
      <c r="F34" s="151"/>
      <c r="G34" s="151"/>
      <c r="H34" s="151"/>
      <c r="I34" s="151"/>
    </row>
    <row r="35" spans="1:9" x14ac:dyDescent="0.25">
      <c r="A35" s="148" t="s">
        <v>208</v>
      </c>
      <c r="B35" s="148"/>
      <c r="C35" s="148"/>
      <c r="D35" s="148"/>
      <c r="E35" s="148"/>
      <c r="F35" s="148"/>
      <c r="G35"/>
      <c r="H35"/>
      <c r="I35"/>
    </row>
    <row r="36" spans="1:9" ht="51" x14ac:dyDescent="0.25">
      <c r="A36" s="1" t="s">
        <v>8</v>
      </c>
      <c r="B36" s="2" t="s">
        <v>1</v>
      </c>
      <c r="C36" s="2" t="s">
        <v>2</v>
      </c>
      <c r="D36" s="2" t="s">
        <v>3</v>
      </c>
      <c r="E36" s="2" t="s">
        <v>4</v>
      </c>
      <c r="F36" s="2" t="s">
        <v>9</v>
      </c>
      <c r="G36"/>
      <c r="H36" s="28"/>
      <c r="I36" s="29"/>
    </row>
    <row r="37" spans="1:9" x14ac:dyDescent="0.25">
      <c r="A37" s="74">
        <v>900</v>
      </c>
      <c r="B37" s="38" t="s">
        <v>203</v>
      </c>
      <c r="C37" s="38">
        <f>1/1200</f>
        <v>8.3333333333333339E-4</v>
      </c>
      <c r="D37" s="25">
        <f>D32</f>
        <v>3087.711761795787</v>
      </c>
      <c r="E37" s="25">
        <f>C37*D37</f>
        <v>2.5730931348298225</v>
      </c>
      <c r="F37" s="152">
        <f>A37*E38</f>
        <v>2315.7838213468403</v>
      </c>
      <c r="G37"/>
      <c r="H37"/>
      <c r="I37"/>
    </row>
    <row r="38" spans="1:9" x14ac:dyDescent="0.25">
      <c r="A38" s="149" t="s">
        <v>69</v>
      </c>
      <c r="B38" s="149"/>
      <c r="C38" s="149"/>
      <c r="D38" s="149"/>
      <c r="E38" s="25">
        <f>E37</f>
        <v>2.5730931348298225</v>
      </c>
      <c r="F38" s="152"/>
      <c r="G38"/>
      <c r="H38"/>
      <c r="I38"/>
    </row>
    <row r="39" spans="1:9" x14ac:dyDescent="0.25">
      <c r="A39" s="43"/>
      <c r="B39" s="43"/>
      <c r="C39" s="43"/>
      <c r="D39" s="43"/>
      <c r="E39" s="44"/>
      <c r="F39" s="45"/>
      <c r="G39"/>
      <c r="H39"/>
      <c r="I39"/>
    </row>
    <row r="40" spans="1:9" x14ac:dyDescent="0.25">
      <c r="A40" s="148" t="s">
        <v>206</v>
      </c>
      <c r="B40" s="148"/>
      <c r="C40" s="148"/>
      <c r="D40" s="148"/>
      <c r="E40" s="148"/>
      <c r="F40" s="148"/>
      <c r="G40" s="148"/>
      <c r="H40" s="148"/>
      <c r="I40" s="148"/>
    </row>
    <row r="41" spans="1:9" ht="51" x14ac:dyDescent="0.25">
      <c r="A41" s="1" t="s">
        <v>8</v>
      </c>
      <c r="B41" s="2" t="s">
        <v>1</v>
      </c>
      <c r="C41" s="2" t="s">
        <v>2</v>
      </c>
      <c r="D41" s="2" t="s">
        <v>168</v>
      </c>
      <c r="E41" s="2" t="s">
        <v>169</v>
      </c>
      <c r="F41" s="2" t="s">
        <v>172</v>
      </c>
      <c r="G41" s="2" t="s">
        <v>170</v>
      </c>
      <c r="H41" s="2" t="s">
        <v>171</v>
      </c>
      <c r="I41" s="2" t="s">
        <v>9</v>
      </c>
    </row>
    <row r="42" spans="1:9" x14ac:dyDescent="0.25">
      <c r="A42" s="74">
        <v>45.75</v>
      </c>
      <c r="B42" s="38" t="s">
        <v>203</v>
      </c>
      <c r="C42" s="38">
        <f>1/1200</f>
        <v>8.3333333333333339E-4</v>
      </c>
      <c r="D42" s="38">
        <v>16</v>
      </c>
      <c r="E42" s="27">
        <f>1/188.76</f>
        <v>5.2977325704598437E-3</v>
      </c>
      <c r="F42" s="27">
        <f>C42*D42*E42</f>
        <v>7.0636434272797918E-5</v>
      </c>
      <c r="G42" s="25">
        <f>D37</f>
        <v>3087.711761795787</v>
      </c>
      <c r="H42" s="25">
        <f>F42*G42</f>
        <v>0.21810494891543317</v>
      </c>
      <c r="I42" s="150">
        <f>A42*H43</f>
        <v>9.9783014128810681</v>
      </c>
    </row>
    <row r="43" spans="1:9" x14ac:dyDescent="0.25">
      <c r="A43" s="149" t="s">
        <v>69</v>
      </c>
      <c r="B43" s="149"/>
      <c r="C43" s="149"/>
      <c r="D43" s="149"/>
      <c r="E43" s="149"/>
      <c r="F43" s="149"/>
      <c r="G43" s="149"/>
      <c r="H43" s="25">
        <f>SUM(H42:H42)</f>
        <v>0.21810494891543317</v>
      </c>
      <c r="I43" s="150"/>
    </row>
    <row r="44" spans="1:9" x14ac:dyDescent="0.25">
      <c r="A44" s="43"/>
      <c r="B44" s="43"/>
      <c r="C44" s="43"/>
      <c r="D44" s="43"/>
      <c r="E44" s="44"/>
      <c r="F44" s="45"/>
      <c r="G44"/>
      <c r="H44"/>
      <c r="I44"/>
    </row>
    <row r="45" spans="1:9" x14ac:dyDescent="0.25">
      <c r="A45" s="140" t="s">
        <v>7</v>
      </c>
      <c r="B45" s="140"/>
      <c r="C45" s="140"/>
      <c r="D45" s="140"/>
      <c r="E45" s="48">
        <f>(A32*C32)+(A37*C37)+(A42*F42)</f>
        <v>1.2327982835346472</v>
      </c>
      <c r="F45" s="49">
        <v>1</v>
      </c>
      <c r="G45"/>
      <c r="H45"/>
      <c r="I45"/>
    </row>
    <row r="46" spans="1:9" x14ac:dyDescent="0.25">
      <c r="A46" s="141" t="s">
        <v>166</v>
      </c>
      <c r="B46" s="142"/>
      <c r="C46" s="142"/>
      <c r="D46" s="143"/>
      <c r="E46" s="144">
        <f>(F32+F37+I42)*12</f>
        <v>45678.309119899059</v>
      </c>
      <c r="F46" s="145"/>
      <c r="G46"/>
      <c r="H46"/>
      <c r="I46"/>
    </row>
    <row r="47" spans="1:9" x14ac:dyDescent="0.25">
      <c r="A47" s="146" t="s">
        <v>165</v>
      </c>
      <c r="B47" s="146"/>
      <c r="C47" s="146"/>
      <c r="D47" s="146"/>
      <c r="E47" s="147">
        <f>F45*D32*12</f>
        <v>37052.541141549445</v>
      </c>
      <c r="F47" s="147"/>
      <c r="G47"/>
      <c r="H47"/>
      <c r="I47"/>
    </row>
    <row r="50" spans="1:9" ht="15.75" x14ac:dyDescent="0.25">
      <c r="A50" s="153" t="s">
        <v>336</v>
      </c>
      <c r="B50" s="153"/>
      <c r="C50" s="153"/>
      <c r="D50" s="153"/>
      <c r="E50" s="153"/>
      <c r="F50" s="153"/>
      <c r="G50" s="153"/>
      <c r="H50" s="153"/>
      <c r="I50" s="153"/>
    </row>
    <row r="51" spans="1:9" x14ac:dyDescent="0.25">
      <c r="A51" s="154"/>
      <c r="B51" s="154"/>
      <c r="C51" s="154"/>
      <c r="D51" s="154"/>
      <c r="E51" s="154"/>
      <c r="F51" s="154"/>
      <c r="G51" s="154"/>
      <c r="H51" s="154"/>
      <c r="I51" s="154"/>
    </row>
    <row r="52" spans="1:9" x14ac:dyDescent="0.25">
      <c r="A52" s="148" t="s">
        <v>204</v>
      </c>
      <c r="B52" s="148"/>
      <c r="C52" s="148"/>
      <c r="D52" s="148"/>
      <c r="E52" s="148"/>
      <c r="F52" s="148"/>
      <c r="G52"/>
      <c r="H52"/>
      <c r="I52"/>
    </row>
    <row r="53" spans="1:9" ht="51" x14ac:dyDescent="0.25">
      <c r="A53" s="1" t="s">
        <v>8</v>
      </c>
      <c r="B53" s="2" t="s">
        <v>1</v>
      </c>
      <c r="C53" s="2" t="s">
        <v>2</v>
      </c>
      <c r="D53" s="2" t="s">
        <v>3</v>
      </c>
      <c r="E53" s="2" t="s">
        <v>4</v>
      </c>
      <c r="F53" s="2" t="s">
        <v>9</v>
      </c>
      <c r="G53"/>
      <c r="H53"/>
      <c r="I53"/>
    </row>
    <row r="54" spans="1:9" x14ac:dyDescent="0.25">
      <c r="A54" s="161">
        <v>477.78</v>
      </c>
      <c r="B54" s="38" t="s">
        <v>203</v>
      </c>
      <c r="C54" s="38">
        <f>1/1200</f>
        <v>8.3333333333333339E-4</v>
      </c>
      <c r="D54" s="25">
        <f>D32</f>
        <v>3087.711761795787</v>
      </c>
      <c r="E54" s="25">
        <f>C54*D54</f>
        <v>2.5730931348298225</v>
      </c>
      <c r="F54" s="156">
        <f>A54*E55</f>
        <v>1229.3724379589926</v>
      </c>
      <c r="G54"/>
      <c r="H54"/>
      <c r="I54"/>
    </row>
    <row r="55" spans="1:9" x14ac:dyDescent="0.25">
      <c r="A55" s="149" t="s">
        <v>69</v>
      </c>
      <c r="B55" s="149"/>
      <c r="C55" s="149"/>
      <c r="D55" s="149"/>
      <c r="E55" s="25">
        <f>E54</f>
        <v>2.5730931348298225</v>
      </c>
      <c r="F55" s="157"/>
      <c r="G55"/>
      <c r="H55"/>
      <c r="I55"/>
    </row>
    <row r="56" spans="1:9" x14ac:dyDescent="0.25">
      <c r="A56" s="151"/>
      <c r="B56" s="151"/>
      <c r="C56" s="151"/>
      <c r="D56" s="151"/>
      <c r="E56" s="151"/>
      <c r="F56" s="151"/>
      <c r="G56" s="151"/>
      <c r="H56" s="151"/>
      <c r="I56" s="151"/>
    </row>
    <row r="57" spans="1:9" x14ac:dyDescent="0.25">
      <c r="A57" s="148" t="s">
        <v>207</v>
      </c>
      <c r="B57" s="148"/>
      <c r="C57" s="148"/>
      <c r="D57" s="148"/>
      <c r="E57" s="148"/>
      <c r="F57" s="148"/>
      <c r="G57"/>
      <c r="H57"/>
      <c r="I57"/>
    </row>
    <row r="58" spans="1:9" ht="51" x14ac:dyDescent="0.25">
      <c r="A58" s="1" t="s">
        <v>8</v>
      </c>
      <c r="B58" s="2" t="s">
        <v>1</v>
      </c>
      <c r="C58" s="2" t="s">
        <v>2</v>
      </c>
      <c r="D58" s="2" t="s">
        <v>3</v>
      </c>
      <c r="E58" s="2" t="s">
        <v>4</v>
      </c>
      <c r="F58" s="2" t="s">
        <v>9</v>
      </c>
      <c r="G58"/>
      <c r="H58" s="28"/>
      <c r="I58" s="29"/>
    </row>
    <row r="59" spans="1:9" x14ac:dyDescent="0.25">
      <c r="A59" s="161">
        <v>109.75</v>
      </c>
      <c r="B59" s="38" t="s">
        <v>203</v>
      </c>
      <c r="C59" s="38">
        <f>1/1200</f>
        <v>8.3333333333333339E-4</v>
      </c>
      <c r="D59" s="25">
        <f>D54</f>
        <v>3087.711761795787</v>
      </c>
      <c r="E59" s="25">
        <f>C59*D59</f>
        <v>2.5730931348298225</v>
      </c>
      <c r="F59" s="152">
        <f>A59*E60</f>
        <v>282.396971547573</v>
      </c>
      <c r="G59"/>
      <c r="H59"/>
      <c r="I59"/>
    </row>
    <row r="60" spans="1:9" x14ac:dyDescent="0.25">
      <c r="A60" s="149" t="s">
        <v>69</v>
      </c>
      <c r="B60" s="149"/>
      <c r="C60" s="149"/>
      <c r="D60" s="149"/>
      <c r="E60" s="25">
        <f>E59</f>
        <v>2.5730931348298225</v>
      </c>
      <c r="F60" s="152"/>
      <c r="G60"/>
      <c r="H60"/>
      <c r="I60"/>
    </row>
    <row r="61" spans="1:9" x14ac:dyDescent="0.25">
      <c r="A61" s="43"/>
      <c r="B61" s="43"/>
      <c r="C61" s="43"/>
      <c r="D61" s="43"/>
      <c r="E61" s="44"/>
      <c r="F61" s="45"/>
      <c r="G61"/>
      <c r="H61"/>
      <c r="I61"/>
    </row>
    <row r="62" spans="1:9" x14ac:dyDescent="0.25">
      <c r="A62" s="148" t="s">
        <v>206</v>
      </c>
      <c r="B62" s="148"/>
      <c r="C62" s="148"/>
      <c r="D62" s="148"/>
      <c r="E62" s="148"/>
      <c r="F62" s="148"/>
      <c r="G62" s="148"/>
      <c r="H62" s="148"/>
      <c r="I62" s="148"/>
    </row>
    <row r="63" spans="1:9" ht="51" x14ac:dyDescent="0.25">
      <c r="A63" s="1" t="s">
        <v>8</v>
      </c>
      <c r="B63" s="2" t="s">
        <v>1</v>
      </c>
      <c r="C63" s="2" t="s">
        <v>2</v>
      </c>
      <c r="D63" s="2" t="s">
        <v>168</v>
      </c>
      <c r="E63" s="2" t="s">
        <v>169</v>
      </c>
      <c r="F63" s="2" t="s">
        <v>172</v>
      </c>
      <c r="G63" s="2" t="s">
        <v>170</v>
      </c>
      <c r="H63" s="2" t="s">
        <v>171</v>
      </c>
      <c r="I63" s="2" t="s">
        <v>9</v>
      </c>
    </row>
    <row r="64" spans="1:9" x14ac:dyDescent="0.25">
      <c r="A64" s="84">
        <v>80.900000000000006</v>
      </c>
      <c r="B64" s="38" t="s">
        <v>203</v>
      </c>
      <c r="C64" s="38">
        <f>1/1200</f>
        <v>8.3333333333333339E-4</v>
      </c>
      <c r="D64" s="38">
        <v>16</v>
      </c>
      <c r="E64" s="27">
        <f>1/188.76</f>
        <v>5.2977325704598437E-3</v>
      </c>
      <c r="F64" s="27">
        <f>C64*D64*E64</f>
        <v>7.0636434272797918E-5</v>
      </c>
      <c r="G64" s="25">
        <f>D59</f>
        <v>3087.711761795787</v>
      </c>
      <c r="H64" s="25">
        <f>F64*G64</f>
        <v>0.21810494891543317</v>
      </c>
      <c r="I64" s="150">
        <f>A64*H65</f>
        <v>17.644690367258544</v>
      </c>
    </row>
    <row r="65" spans="1:9" x14ac:dyDescent="0.25">
      <c r="A65" s="149" t="s">
        <v>69</v>
      </c>
      <c r="B65" s="149"/>
      <c r="C65" s="149"/>
      <c r="D65" s="149"/>
      <c r="E65" s="149"/>
      <c r="F65" s="149"/>
      <c r="G65" s="149"/>
      <c r="H65" s="25">
        <f>SUM(H64:H64)</f>
        <v>0.21810494891543317</v>
      </c>
      <c r="I65" s="150"/>
    </row>
    <row r="66" spans="1:9" x14ac:dyDescent="0.25">
      <c r="A66" s="43"/>
      <c r="B66" s="43"/>
      <c r="C66" s="43"/>
      <c r="D66" s="43"/>
      <c r="E66" s="44"/>
      <c r="F66" s="45"/>
      <c r="G66"/>
      <c r="H66"/>
      <c r="I66"/>
    </row>
    <row r="67" spans="1:9" x14ac:dyDescent="0.25">
      <c r="A67" s="140" t="s">
        <v>7</v>
      </c>
      <c r="B67" s="140"/>
      <c r="C67" s="140"/>
      <c r="D67" s="140"/>
      <c r="E67" s="48">
        <f>(A54*C54)+(A59*C59)+(A64*F64)</f>
        <v>0.49532282086600266</v>
      </c>
      <c r="F67" s="49">
        <v>1</v>
      </c>
      <c r="G67"/>
      <c r="H67"/>
      <c r="I67"/>
    </row>
    <row r="68" spans="1:9" x14ac:dyDescent="0.25">
      <c r="A68" s="141" t="s">
        <v>166</v>
      </c>
      <c r="B68" s="142"/>
      <c r="C68" s="142"/>
      <c r="D68" s="143"/>
      <c r="E68" s="144">
        <f>(F54+F59+I64)*12</f>
        <v>18352.969198485891</v>
      </c>
      <c r="F68" s="145"/>
      <c r="G68"/>
      <c r="H68"/>
      <c r="I68"/>
    </row>
    <row r="69" spans="1:9" x14ac:dyDescent="0.25">
      <c r="A69" s="146" t="s">
        <v>165</v>
      </c>
      <c r="B69" s="146"/>
      <c r="C69" s="146"/>
      <c r="D69" s="146"/>
      <c r="E69" s="147">
        <f>F67*D54*12</f>
        <v>37052.541141549445</v>
      </c>
      <c r="F69" s="147"/>
      <c r="G69"/>
      <c r="H69"/>
      <c r="I69"/>
    </row>
    <row r="72" spans="1:9" ht="15.75" x14ac:dyDescent="0.25">
      <c r="A72" s="153" t="s">
        <v>337</v>
      </c>
      <c r="B72" s="153"/>
      <c r="C72" s="153"/>
      <c r="D72" s="153"/>
      <c r="E72" s="153"/>
      <c r="F72" s="153"/>
      <c r="G72" s="153"/>
      <c r="H72" s="153"/>
      <c r="I72" s="153"/>
    </row>
    <row r="73" spans="1:9" x14ac:dyDescent="0.25">
      <c r="A73" s="154"/>
      <c r="B73" s="154"/>
      <c r="C73" s="154"/>
      <c r="D73" s="154"/>
      <c r="E73" s="154"/>
      <c r="F73" s="154"/>
      <c r="G73" s="154"/>
      <c r="H73" s="154"/>
      <c r="I73" s="154"/>
    </row>
    <row r="74" spans="1:9" x14ac:dyDescent="0.25">
      <c r="A74" s="148" t="s">
        <v>204</v>
      </c>
      <c r="B74" s="148"/>
      <c r="C74" s="148"/>
      <c r="D74" s="148"/>
      <c r="E74" s="148"/>
      <c r="F74" s="148"/>
      <c r="G74"/>
      <c r="H74"/>
      <c r="I74"/>
    </row>
    <row r="75" spans="1:9" ht="51" x14ac:dyDescent="0.25">
      <c r="A75" s="1" t="s">
        <v>8</v>
      </c>
      <c r="B75" s="2" t="s">
        <v>1</v>
      </c>
      <c r="C75" s="2" t="s">
        <v>2</v>
      </c>
      <c r="D75" s="2" t="s">
        <v>3</v>
      </c>
      <c r="E75" s="2" t="s">
        <v>4</v>
      </c>
      <c r="F75" s="2" t="s">
        <v>9</v>
      </c>
      <c r="G75"/>
      <c r="H75"/>
      <c r="I75"/>
    </row>
    <row r="76" spans="1:9" x14ac:dyDescent="0.25">
      <c r="A76" s="84">
        <v>614.54999999999995</v>
      </c>
      <c r="B76" s="38" t="s">
        <v>203</v>
      </c>
      <c r="C76" s="38">
        <f>1/1200</f>
        <v>8.3333333333333339E-4</v>
      </c>
      <c r="D76" s="25">
        <f>D54</f>
        <v>3087.711761795787</v>
      </c>
      <c r="E76" s="25">
        <f>C76*D76</f>
        <v>2.5730931348298225</v>
      </c>
      <c r="F76" s="156">
        <f>A76*E77</f>
        <v>1581.2943860096673</v>
      </c>
      <c r="G76"/>
      <c r="H76"/>
      <c r="I76"/>
    </row>
    <row r="77" spans="1:9" x14ac:dyDescent="0.25">
      <c r="A77" s="149" t="s">
        <v>69</v>
      </c>
      <c r="B77" s="149"/>
      <c r="C77" s="149"/>
      <c r="D77" s="149"/>
      <c r="E77" s="25">
        <f>E76</f>
        <v>2.5730931348298225</v>
      </c>
      <c r="F77" s="157"/>
      <c r="G77"/>
      <c r="H77"/>
      <c r="I77"/>
    </row>
    <row r="78" spans="1:9" x14ac:dyDescent="0.25">
      <c r="A78" s="151"/>
      <c r="B78" s="151"/>
      <c r="C78" s="151"/>
      <c r="D78" s="151"/>
      <c r="E78" s="151"/>
      <c r="F78" s="151"/>
      <c r="G78" s="151"/>
      <c r="H78" s="151"/>
      <c r="I78" s="151"/>
    </row>
    <row r="79" spans="1:9" x14ac:dyDescent="0.25">
      <c r="A79" s="148" t="s">
        <v>207</v>
      </c>
      <c r="B79" s="148"/>
      <c r="C79" s="148"/>
      <c r="D79" s="148"/>
      <c r="E79" s="148"/>
      <c r="F79" s="148"/>
      <c r="G79"/>
      <c r="H79"/>
      <c r="I79"/>
    </row>
    <row r="80" spans="1:9" ht="51" x14ac:dyDescent="0.25">
      <c r="A80" s="1" t="s">
        <v>8</v>
      </c>
      <c r="B80" s="2" t="s">
        <v>1</v>
      </c>
      <c r="C80" s="2" t="s">
        <v>2</v>
      </c>
      <c r="D80" s="2" t="s">
        <v>3</v>
      </c>
      <c r="E80" s="2" t="s">
        <v>4</v>
      </c>
      <c r="F80" s="2" t="s">
        <v>9</v>
      </c>
      <c r="G80"/>
      <c r="H80" s="28"/>
      <c r="I80" s="29"/>
    </row>
    <row r="81" spans="1:9" x14ac:dyDescent="0.25">
      <c r="A81" s="84">
        <v>0</v>
      </c>
      <c r="B81" s="38" t="s">
        <v>203</v>
      </c>
      <c r="C81" s="38">
        <f>1/1200</f>
        <v>8.3333333333333339E-4</v>
      </c>
      <c r="D81" s="25">
        <f>D76</f>
        <v>3087.711761795787</v>
      </c>
      <c r="E81" s="25">
        <f>C81*D81</f>
        <v>2.5730931348298225</v>
      </c>
      <c r="F81" s="152">
        <f>A81*E82</f>
        <v>0</v>
      </c>
      <c r="G81"/>
      <c r="H81"/>
      <c r="I81"/>
    </row>
    <row r="82" spans="1:9" x14ac:dyDescent="0.25">
      <c r="A82" s="149" t="s">
        <v>69</v>
      </c>
      <c r="B82" s="149"/>
      <c r="C82" s="149"/>
      <c r="D82" s="149"/>
      <c r="E82" s="25">
        <f>E81</f>
        <v>2.5730931348298225</v>
      </c>
      <c r="F82" s="152"/>
      <c r="G82"/>
      <c r="H82"/>
      <c r="I82"/>
    </row>
    <row r="83" spans="1:9" x14ac:dyDescent="0.25">
      <c r="A83" s="43"/>
      <c r="B83" s="43"/>
      <c r="C83" s="43"/>
      <c r="D83" s="43"/>
      <c r="E83" s="44"/>
      <c r="F83" s="45"/>
      <c r="G83"/>
      <c r="H83"/>
      <c r="I83"/>
    </row>
    <row r="84" spans="1:9" x14ac:dyDescent="0.25">
      <c r="A84" s="148" t="s">
        <v>206</v>
      </c>
      <c r="B84" s="148"/>
      <c r="C84" s="148"/>
      <c r="D84" s="148"/>
      <c r="E84" s="148"/>
      <c r="F84" s="148"/>
      <c r="G84" s="148"/>
      <c r="H84" s="148"/>
      <c r="I84" s="148"/>
    </row>
    <row r="85" spans="1:9" ht="51" x14ac:dyDescent="0.25">
      <c r="A85" s="1" t="s">
        <v>8</v>
      </c>
      <c r="B85" s="2" t="s">
        <v>1</v>
      </c>
      <c r="C85" s="2" t="s">
        <v>2</v>
      </c>
      <c r="D85" s="2" t="s">
        <v>168</v>
      </c>
      <c r="E85" s="2" t="s">
        <v>169</v>
      </c>
      <c r="F85" s="2" t="s">
        <v>172</v>
      </c>
      <c r="G85" s="2" t="s">
        <v>170</v>
      </c>
      <c r="H85" s="2" t="s">
        <v>171</v>
      </c>
      <c r="I85" s="2" t="s">
        <v>9</v>
      </c>
    </row>
    <row r="86" spans="1:9" x14ac:dyDescent="0.25">
      <c r="A86" s="84">
        <v>25.2</v>
      </c>
      <c r="B86" s="38" t="s">
        <v>203</v>
      </c>
      <c r="C86" s="38">
        <f>1/1200</f>
        <v>8.3333333333333339E-4</v>
      </c>
      <c r="D86" s="38">
        <v>16</v>
      </c>
      <c r="E86" s="27">
        <f>1/188.76</f>
        <v>5.2977325704598437E-3</v>
      </c>
      <c r="F86" s="27">
        <f>C86*D86*E86</f>
        <v>7.0636434272797918E-5</v>
      </c>
      <c r="G86" s="25">
        <f>D81</f>
        <v>3087.711761795787</v>
      </c>
      <c r="H86" s="25">
        <f>F86*G86</f>
        <v>0.21810494891543317</v>
      </c>
      <c r="I86" s="150">
        <f>A86*H87</f>
        <v>5.4962447126689158</v>
      </c>
    </row>
    <row r="87" spans="1:9" x14ac:dyDescent="0.25">
      <c r="A87" s="149" t="s">
        <v>69</v>
      </c>
      <c r="B87" s="149"/>
      <c r="C87" s="149"/>
      <c r="D87" s="149"/>
      <c r="E87" s="149"/>
      <c r="F87" s="149"/>
      <c r="G87" s="149"/>
      <c r="H87" s="25">
        <f>SUM(H86:H86)</f>
        <v>0.21810494891543317</v>
      </c>
      <c r="I87" s="150"/>
    </row>
    <row r="88" spans="1:9" x14ac:dyDescent="0.25">
      <c r="A88" s="43"/>
      <c r="B88" s="43"/>
      <c r="C88" s="43"/>
      <c r="D88" s="43"/>
      <c r="E88" s="44"/>
      <c r="F88" s="45"/>
      <c r="G88"/>
      <c r="H88"/>
      <c r="I88"/>
    </row>
    <row r="89" spans="1:9" x14ac:dyDescent="0.25">
      <c r="A89" s="140" t="s">
        <v>7</v>
      </c>
      <c r="B89" s="140"/>
      <c r="C89" s="140"/>
      <c r="D89" s="140"/>
      <c r="E89" s="48">
        <f>(A76*C76)+(A81*C81)+(A86*F86)</f>
        <v>0.5139050381436745</v>
      </c>
      <c r="F89" s="49">
        <v>1</v>
      </c>
      <c r="G89"/>
      <c r="H89"/>
      <c r="I89"/>
    </row>
    <row r="90" spans="1:9" x14ac:dyDescent="0.25">
      <c r="A90" s="141" t="s">
        <v>166</v>
      </c>
      <c r="B90" s="142"/>
      <c r="C90" s="142"/>
      <c r="D90" s="143"/>
      <c r="E90" s="144">
        <f>(F76+F81+I86)*12</f>
        <v>19041.487568668032</v>
      </c>
      <c r="F90" s="145"/>
      <c r="G90"/>
      <c r="H90"/>
      <c r="I90"/>
    </row>
    <row r="91" spans="1:9" x14ac:dyDescent="0.25">
      <c r="A91" s="146" t="s">
        <v>165</v>
      </c>
      <c r="B91" s="146"/>
      <c r="C91" s="146"/>
      <c r="D91" s="146"/>
      <c r="E91" s="147">
        <f>F89*D76*12</f>
        <v>37052.541141549445</v>
      </c>
      <c r="F91" s="147"/>
      <c r="G91"/>
      <c r="H91"/>
      <c r="I91"/>
    </row>
    <row r="94" spans="1:9" ht="15.75" x14ac:dyDescent="0.25">
      <c r="A94" s="153" t="s">
        <v>338</v>
      </c>
      <c r="B94" s="153"/>
      <c r="C94" s="153"/>
      <c r="D94" s="153"/>
      <c r="E94" s="153"/>
      <c r="F94" s="153"/>
      <c r="G94" s="153"/>
      <c r="H94" s="153"/>
      <c r="I94" s="153"/>
    </row>
    <row r="95" spans="1:9" x14ac:dyDescent="0.25">
      <c r="A95" s="154"/>
      <c r="B95" s="154"/>
      <c r="C95" s="154"/>
      <c r="D95" s="154"/>
      <c r="E95" s="154"/>
      <c r="F95" s="154"/>
      <c r="G95" s="154"/>
      <c r="H95" s="154"/>
      <c r="I95" s="154"/>
    </row>
    <row r="96" spans="1:9" x14ac:dyDescent="0.25">
      <c r="A96" s="148" t="s">
        <v>204</v>
      </c>
      <c r="B96" s="148"/>
      <c r="C96" s="148"/>
      <c r="D96" s="148"/>
      <c r="E96" s="148"/>
      <c r="F96" s="148"/>
      <c r="G96"/>
      <c r="H96"/>
      <c r="I96"/>
    </row>
    <row r="97" spans="1:9" ht="51" x14ac:dyDescent="0.25">
      <c r="A97" s="1" t="s">
        <v>8</v>
      </c>
      <c r="B97" s="2" t="s">
        <v>1</v>
      </c>
      <c r="C97" s="2" t="s">
        <v>2</v>
      </c>
      <c r="D97" s="2" t="s">
        <v>3</v>
      </c>
      <c r="E97" s="2" t="s">
        <v>4</v>
      </c>
      <c r="F97" s="2" t="s">
        <v>9</v>
      </c>
      <c r="G97"/>
      <c r="H97"/>
      <c r="I97"/>
    </row>
    <row r="98" spans="1:9" x14ac:dyDescent="0.25">
      <c r="A98" s="84">
        <v>1615.04</v>
      </c>
      <c r="B98" s="38" t="s">
        <v>203</v>
      </c>
      <c r="C98" s="38">
        <f>1/1200</f>
        <v>8.3333333333333339E-4</v>
      </c>
      <c r="D98" s="25">
        <f>D7</f>
        <v>3778.4452004877803</v>
      </c>
      <c r="E98" s="25">
        <f>C98*D98</f>
        <v>3.1487043337398171</v>
      </c>
      <c r="F98" s="156">
        <f>A98*E99</f>
        <v>5085.2834471631541</v>
      </c>
      <c r="G98"/>
      <c r="H98"/>
      <c r="I98"/>
    </row>
    <row r="99" spans="1:9" x14ac:dyDescent="0.25">
      <c r="A99" s="149" t="s">
        <v>69</v>
      </c>
      <c r="B99" s="149"/>
      <c r="C99" s="149"/>
      <c r="D99" s="149"/>
      <c r="E99" s="25">
        <f>E98</f>
        <v>3.1487043337398171</v>
      </c>
      <c r="F99" s="157"/>
      <c r="G99"/>
      <c r="H99"/>
      <c r="I99"/>
    </row>
    <row r="100" spans="1:9" x14ac:dyDescent="0.25">
      <c r="A100" s="151"/>
      <c r="B100" s="151"/>
      <c r="C100" s="151"/>
      <c r="D100" s="151"/>
      <c r="E100" s="151"/>
      <c r="F100" s="151"/>
      <c r="G100" s="151"/>
      <c r="H100" s="151"/>
      <c r="I100" s="151"/>
    </row>
    <row r="101" spans="1:9" x14ac:dyDescent="0.25">
      <c r="A101" s="148" t="s">
        <v>207</v>
      </c>
      <c r="B101" s="148"/>
      <c r="C101" s="148"/>
      <c r="D101" s="148"/>
      <c r="E101" s="148"/>
      <c r="F101" s="148"/>
      <c r="G101"/>
      <c r="H101"/>
      <c r="I101"/>
    </row>
    <row r="102" spans="1:9" ht="51" x14ac:dyDescent="0.25">
      <c r="A102" s="1" t="s">
        <v>8</v>
      </c>
      <c r="B102" s="2" t="s">
        <v>1</v>
      </c>
      <c r="C102" s="2" t="s">
        <v>2</v>
      </c>
      <c r="D102" s="2" t="s">
        <v>3</v>
      </c>
      <c r="E102" s="2" t="s">
        <v>4</v>
      </c>
      <c r="F102" s="2" t="s">
        <v>9</v>
      </c>
      <c r="G102"/>
      <c r="H102" s="28"/>
      <c r="I102" s="29"/>
    </row>
    <row r="103" spans="1:9" x14ac:dyDescent="0.25">
      <c r="A103" s="84">
        <v>3304.31</v>
      </c>
      <c r="B103" s="38" t="s">
        <v>203</v>
      </c>
      <c r="C103" s="38">
        <f>1/1200</f>
        <v>8.3333333333333339E-4</v>
      </c>
      <c r="D103" s="25">
        <f>D98</f>
        <v>3778.4452004877803</v>
      </c>
      <c r="E103" s="25">
        <f>C103*D103</f>
        <v>3.1487043337398171</v>
      </c>
      <c r="F103" s="152">
        <f>A103*E104</f>
        <v>10404.295217019815</v>
      </c>
      <c r="G103"/>
      <c r="H103"/>
      <c r="I103"/>
    </row>
    <row r="104" spans="1:9" x14ac:dyDescent="0.25">
      <c r="A104" s="149" t="s">
        <v>69</v>
      </c>
      <c r="B104" s="149"/>
      <c r="C104" s="149"/>
      <c r="D104" s="149"/>
      <c r="E104" s="25">
        <f>E103</f>
        <v>3.1487043337398171</v>
      </c>
      <c r="F104" s="152"/>
      <c r="G104"/>
      <c r="H104"/>
      <c r="I104"/>
    </row>
    <row r="105" spans="1:9" x14ac:dyDescent="0.25">
      <c r="A105" s="43"/>
      <c r="B105" s="43"/>
      <c r="C105" s="43"/>
      <c r="D105" s="43"/>
      <c r="E105" s="44"/>
      <c r="F105" s="45"/>
      <c r="G105"/>
      <c r="H105"/>
      <c r="I105"/>
    </row>
    <row r="106" spans="1:9" x14ac:dyDescent="0.25">
      <c r="A106" s="148" t="s">
        <v>206</v>
      </c>
      <c r="B106" s="148"/>
      <c r="C106" s="148"/>
      <c r="D106" s="148"/>
      <c r="E106" s="148"/>
      <c r="F106" s="148"/>
      <c r="G106" s="148"/>
      <c r="H106" s="148"/>
      <c r="I106" s="148"/>
    </row>
    <row r="107" spans="1:9" ht="51" x14ac:dyDescent="0.25">
      <c r="A107" s="1" t="s">
        <v>8</v>
      </c>
      <c r="B107" s="2" t="s">
        <v>1</v>
      </c>
      <c r="C107" s="2" t="s">
        <v>2</v>
      </c>
      <c r="D107" s="2" t="s">
        <v>168</v>
      </c>
      <c r="E107" s="2" t="s">
        <v>169</v>
      </c>
      <c r="F107" s="2" t="s">
        <v>172</v>
      </c>
      <c r="G107" s="2" t="s">
        <v>170</v>
      </c>
      <c r="H107" s="2" t="s">
        <v>171</v>
      </c>
      <c r="I107" s="2" t="s">
        <v>9</v>
      </c>
    </row>
    <row r="108" spans="1:9" x14ac:dyDescent="0.25">
      <c r="A108" s="84">
        <v>172.32</v>
      </c>
      <c r="B108" s="38" t="s">
        <v>203</v>
      </c>
      <c r="C108" s="38">
        <f>1/1200</f>
        <v>8.3333333333333339E-4</v>
      </c>
      <c r="D108" s="38">
        <v>16</v>
      </c>
      <c r="E108" s="27">
        <f>1/188.76</f>
        <v>5.2977325704598437E-3</v>
      </c>
      <c r="F108" s="27">
        <f>C108*D108*E108</f>
        <v>7.0636434272797918E-5</v>
      </c>
      <c r="G108" s="25">
        <f>D103</f>
        <v>3778.4452004877803</v>
      </c>
      <c r="H108" s="25">
        <f>F108*G108</f>
        <v>0.26689589605762387</v>
      </c>
      <c r="I108" s="150">
        <f>H109*A108</f>
        <v>45.991500808649747</v>
      </c>
    </row>
    <row r="109" spans="1:9" x14ac:dyDescent="0.25">
      <c r="A109" s="149" t="s">
        <v>69</v>
      </c>
      <c r="B109" s="149"/>
      <c r="C109" s="149"/>
      <c r="D109" s="149"/>
      <c r="E109" s="149"/>
      <c r="F109" s="149"/>
      <c r="G109" s="149"/>
      <c r="H109" s="25">
        <f>SUM(H108:H108)</f>
        <v>0.26689589605762387</v>
      </c>
      <c r="I109" s="150"/>
    </row>
    <row r="110" spans="1:9" x14ac:dyDescent="0.25">
      <c r="A110" s="43"/>
      <c r="B110" s="43"/>
      <c r="C110" s="43"/>
      <c r="D110" s="43"/>
      <c r="E110" s="44"/>
      <c r="F110" s="45"/>
      <c r="G110"/>
      <c r="H110"/>
      <c r="I110"/>
    </row>
    <row r="111" spans="1:9" x14ac:dyDescent="0.25">
      <c r="A111" s="140" t="s">
        <v>7</v>
      </c>
      <c r="B111" s="140"/>
      <c r="C111" s="140"/>
      <c r="D111" s="140"/>
      <c r="E111" s="48">
        <f>(A98*C98)+(A103*C103)+(A108*F108)</f>
        <v>4.1116304036872222</v>
      </c>
      <c r="F111" s="49">
        <v>3</v>
      </c>
      <c r="G111"/>
      <c r="H111"/>
      <c r="I111"/>
    </row>
    <row r="112" spans="1:9" x14ac:dyDescent="0.25">
      <c r="A112" s="141" t="s">
        <v>166</v>
      </c>
      <c r="B112" s="142"/>
      <c r="C112" s="142"/>
      <c r="D112" s="143"/>
      <c r="E112" s="144">
        <f>(F98+F103+I108)*12</f>
        <v>186426.84197989944</v>
      </c>
      <c r="F112" s="145"/>
      <c r="G112"/>
      <c r="H112"/>
      <c r="I112"/>
    </row>
    <row r="113" spans="1:9" x14ac:dyDescent="0.25">
      <c r="A113" s="146" t="s">
        <v>165</v>
      </c>
      <c r="B113" s="146"/>
      <c r="C113" s="146"/>
      <c r="D113" s="146"/>
      <c r="E113" s="147">
        <f>D98*F111*12</f>
        <v>136024.0272175601</v>
      </c>
      <c r="F113" s="147"/>
      <c r="G113"/>
      <c r="H113"/>
      <c r="I113"/>
    </row>
  </sheetData>
  <mergeCells count="89">
    <mergeCell ref="A40:I40"/>
    <mergeCell ref="I42:I43"/>
    <mergeCell ref="A2:I2"/>
    <mergeCell ref="A34:I34"/>
    <mergeCell ref="A16:I16"/>
    <mergeCell ref="A18:A19"/>
    <mergeCell ref="I18:I20"/>
    <mergeCell ref="A20:G20"/>
    <mergeCell ref="A33:D33"/>
    <mergeCell ref="F32:F33"/>
    <mergeCell ref="A29:I29"/>
    <mergeCell ref="A30:F30"/>
    <mergeCell ref="A3:I3"/>
    <mergeCell ref="A4:F4"/>
    <mergeCell ref="A6:A7"/>
    <mergeCell ref="F6:F8"/>
    <mergeCell ref="A8:D8"/>
    <mergeCell ref="A25:D25"/>
    <mergeCell ref="E25:F25"/>
    <mergeCell ref="A28:I28"/>
    <mergeCell ref="A9:I9"/>
    <mergeCell ref="E24:F24"/>
    <mergeCell ref="F12:F14"/>
    <mergeCell ref="A14:D14"/>
    <mergeCell ref="A22:D22"/>
    <mergeCell ref="A10:F10"/>
    <mergeCell ref="A12:A13"/>
    <mergeCell ref="A23:D23"/>
    <mergeCell ref="A24:D24"/>
    <mergeCell ref="A56:I56"/>
    <mergeCell ref="A57:F57"/>
    <mergeCell ref="F59:F60"/>
    <mergeCell ref="A60:D60"/>
    <mergeCell ref="A50:I50"/>
    <mergeCell ref="A51:I51"/>
    <mergeCell ref="A52:F52"/>
    <mergeCell ref="F54:F55"/>
    <mergeCell ref="A55:D55"/>
    <mergeCell ref="A47:D47"/>
    <mergeCell ref="E47:F47"/>
    <mergeCell ref="A45:D45"/>
    <mergeCell ref="A46:D46"/>
    <mergeCell ref="E46:F46"/>
    <mergeCell ref="A38:D38"/>
    <mergeCell ref="F37:F38"/>
    <mergeCell ref="A35:F35"/>
    <mergeCell ref="A43:G43"/>
    <mergeCell ref="A67:D67"/>
    <mergeCell ref="A68:D68"/>
    <mergeCell ref="E68:F68"/>
    <mergeCell ref="A69:D69"/>
    <mergeCell ref="E69:F69"/>
    <mergeCell ref="A62:I62"/>
    <mergeCell ref="I64:I65"/>
    <mergeCell ref="A65:G65"/>
    <mergeCell ref="A78:I78"/>
    <mergeCell ref="A79:F79"/>
    <mergeCell ref="F81:F82"/>
    <mergeCell ref="A82:D82"/>
    <mergeCell ref="A72:I72"/>
    <mergeCell ref="A73:I73"/>
    <mergeCell ref="A74:F74"/>
    <mergeCell ref="F76:F77"/>
    <mergeCell ref="A77:D77"/>
    <mergeCell ref="A89:D89"/>
    <mergeCell ref="A90:D90"/>
    <mergeCell ref="E90:F90"/>
    <mergeCell ref="A91:D91"/>
    <mergeCell ref="E91:F91"/>
    <mergeCell ref="A84:I84"/>
    <mergeCell ref="I86:I87"/>
    <mergeCell ref="A87:G87"/>
    <mergeCell ref="A100:I100"/>
    <mergeCell ref="A101:F101"/>
    <mergeCell ref="F103:F104"/>
    <mergeCell ref="A104:D104"/>
    <mergeCell ref="A94:I94"/>
    <mergeCell ref="A95:I95"/>
    <mergeCell ref="A96:F96"/>
    <mergeCell ref="F98:F99"/>
    <mergeCell ref="A99:D99"/>
    <mergeCell ref="A111:D111"/>
    <mergeCell ref="A112:D112"/>
    <mergeCell ref="E112:F112"/>
    <mergeCell ref="A113:D113"/>
    <mergeCell ref="E113:F113"/>
    <mergeCell ref="A106:I106"/>
    <mergeCell ref="I108:I109"/>
    <mergeCell ref="A109:G109"/>
  </mergeCells>
  <pageMargins left="0.19685039370078741" right="0.19685039370078741" top="0.19685039370078741" bottom="0.19685039370078741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F6857-DEFC-43A3-803F-850E22665860}">
  <dimension ref="A1:G39"/>
  <sheetViews>
    <sheetView topLeftCell="A7" workbookViewId="0">
      <selection activeCell="D3" sqref="D3"/>
    </sheetView>
  </sheetViews>
  <sheetFormatPr defaultRowHeight="15" x14ac:dyDescent="0.25"/>
  <cols>
    <col min="1" max="1" width="99.85546875" style="60" customWidth="1"/>
    <col min="2" max="2" width="14" style="91" customWidth="1"/>
    <col min="3" max="3" width="13" style="92" customWidth="1"/>
    <col min="4" max="4" width="19.28515625" style="170" customWidth="1"/>
    <col min="5" max="5" width="15.7109375" style="92" hidden="1" customWidth="1"/>
    <col min="6" max="6" width="17.42578125" style="92" customWidth="1"/>
    <col min="7" max="7" width="20.7109375" style="92" customWidth="1"/>
    <col min="8" max="16384" width="9.140625" style="60"/>
  </cols>
  <sheetData>
    <row r="1" spans="1:7" s="95" customFormat="1" ht="28.5" x14ac:dyDescent="0.2">
      <c r="A1" s="94" t="s">
        <v>161</v>
      </c>
      <c r="B1" s="94" t="s">
        <v>222</v>
      </c>
      <c r="C1" s="93" t="s">
        <v>223</v>
      </c>
      <c r="D1" s="162" t="s">
        <v>224</v>
      </c>
      <c r="E1" s="163" t="s">
        <v>225</v>
      </c>
      <c r="F1" s="162" t="s">
        <v>304</v>
      </c>
      <c r="G1" s="162" t="s">
        <v>226</v>
      </c>
    </row>
    <row r="2" spans="1:7" ht="31.5" x14ac:dyDescent="0.25">
      <c r="A2" s="58" t="s">
        <v>227</v>
      </c>
      <c r="B2" s="87" t="s">
        <v>228</v>
      </c>
      <c r="C2" s="71">
        <v>2</v>
      </c>
      <c r="D2" s="164"/>
      <c r="E2" s="165">
        <v>24</v>
      </c>
      <c r="F2" s="166">
        <f>D2*C2</f>
        <v>0</v>
      </c>
      <c r="G2" s="166">
        <f>F2*12</f>
        <v>0</v>
      </c>
    </row>
    <row r="3" spans="1:7" ht="31.5" x14ac:dyDescent="0.25">
      <c r="A3" s="58" t="s">
        <v>229</v>
      </c>
      <c r="B3" s="87" t="s">
        <v>230</v>
      </c>
      <c r="C3" s="71">
        <v>20</v>
      </c>
      <c r="D3" s="164"/>
      <c r="E3" s="165">
        <v>240</v>
      </c>
      <c r="F3" s="166">
        <f>D3*C3</f>
        <v>0</v>
      </c>
      <c r="G3" s="166">
        <f>F3*12</f>
        <v>0</v>
      </c>
    </row>
    <row r="4" spans="1:7" ht="31.5" x14ac:dyDescent="0.25">
      <c r="A4" s="58" t="s">
        <v>231</v>
      </c>
      <c r="B4" s="87" t="s">
        <v>232</v>
      </c>
      <c r="C4" s="71">
        <v>660</v>
      </c>
      <c r="D4" s="164"/>
      <c r="E4" s="165">
        <v>7920</v>
      </c>
      <c r="F4" s="166">
        <f>D4*C4</f>
        <v>0</v>
      </c>
      <c r="G4" s="166">
        <f t="shared" ref="G4:G38" si="0">F4*12</f>
        <v>0</v>
      </c>
    </row>
    <row r="5" spans="1:7" ht="78.75" x14ac:dyDescent="0.25">
      <c r="A5" s="61" t="s">
        <v>305</v>
      </c>
      <c r="B5" s="89" t="s">
        <v>233</v>
      </c>
      <c r="C5" s="96" t="s">
        <v>234</v>
      </c>
      <c r="D5" s="166"/>
      <c r="E5" s="165">
        <f>72*12</f>
        <v>864</v>
      </c>
      <c r="F5" s="166">
        <f>D5*72</f>
        <v>0</v>
      </c>
      <c r="G5" s="166">
        <f>F5*12</f>
        <v>0</v>
      </c>
    </row>
    <row r="6" spans="1:7" ht="31.5" x14ac:dyDescent="0.25">
      <c r="A6" s="61" t="s">
        <v>306</v>
      </c>
      <c r="B6" s="89" t="s">
        <v>237</v>
      </c>
      <c r="C6" s="71">
        <v>450</v>
      </c>
      <c r="D6" s="166"/>
      <c r="E6" s="165">
        <v>5400</v>
      </c>
      <c r="F6" s="166">
        <f t="shared" ref="F6:F38" si="1">D6*C6</f>
        <v>0</v>
      </c>
      <c r="G6" s="166">
        <f>F6*12</f>
        <v>0</v>
      </c>
    </row>
    <row r="7" spans="1:7" ht="34.5" x14ac:dyDescent="0.25">
      <c r="A7" s="58" t="s">
        <v>235</v>
      </c>
      <c r="B7" s="89" t="s">
        <v>12</v>
      </c>
      <c r="C7" s="71">
        <v>24</v>
      </c>
      <c r="D7" s="166"/>
      <c r="E7" s="165">
        <v>288</v>
      </c>
      <c r="F7" s="166">
        <f t="shared" si="1"/>
        <v>0</v>
      </c>
      <c r="G7" s="166">
        <f t="shared" si="0"/>
        <v>0</v>
      </c>
    </row>
    <row r="8" spans="1:7" x14ac:dyDescent="0.25">
      <c r="A8" s="59" t="s">
        <v>236</v>
      </c>
      <c r="B8" s="89" t="s">
        <v>237</v>
      </c>
      <c r="C8" s="71">
        <v>72</v>
      </c>
      <c r="D8" s="166"/>
      <c r="E8" s="165">
        <v>864</v>
      </c>
      <c r="F8" s="166">
        <f t="shared" si="1"/>
        <v>0</v>
      </c>
      <c r="G8" s="166">
        <f t="shared" si="0"/>
        <v>0</v>
      </c>
    </row>
    <row r="9" spans="1:7" x14ac:dyDescent="0.25">
      <c r="A9" s="59" t="s">
        <v>238</v>
      </c>
      <c r="B9" s="71" t="s">
        <v>237</v>
      </c>
      <c r="C9" s="71">
        <v>35</v>
      </c>
      <c r="D9" s="166"/>
      <c r="E9" s="165">
        <v>420</v>
      </c>
      <c r="F9" s="166">
        <f t="shared" si="1"/>
        <v>0</v>
      </c>
      <c r="G9" s="166">
        <f t="shared" si="0"/>
        <v>0</v>
      </c>
    </row>
    <row r="10" spans="1:7" ht="63" x14ac:dyDescent="0.25">
      <c r="A10" s="58" t="s">
        <v>239</v>
      </c>
      <c r="B10" s="89" t="s">
        <v>237</v>
      </c>
      <c r="C10" s="71">
        <v>10</v>
      </c>
      <c r="D10" s="166"/>
      <c r="E10" s="165">
        <v>120</v>
      </c>
      <c r="F10" s="166">
        <f t="shared" si="1"/>
        <v>0</v>
      </c>
      <c r="G10" s="166">
        <f t="shared" si="0"/>
        <v>0</v>
      </c>
    </row>
    <row r="11" spans="1:7" ht="78.75" x14ac:dyDescent="0.25">
      <c r="A11" s="63" t="s">
        <v>240</v>
      </c>
      <c r="B11" s="89" t="s">
        <v>241</v>
      </c>
      <c r="C11" s="71">
        <v>40</v>
      </c>
      <c r="D11" s="166"/>
      <c r="E11" s="165">
        <v>480</v>
      </c>
      <c r="F11" s="166">
        <f t="shared" si="1"/>
        <v>0</v>
      </c>
      <c r="G11" s="166">
        <f t="shared" si="0"/>
        <v>0</v>
      </c>
    </row>
    <row r="12" spans="1:7" ht="31.5" x14ac:dyDescent="0.25">
      <c r="A12" s="61" t="s">
        <v>242</v>
      </c>
      <c r="B12" s="89" t="s">
        <v>241</v>
      </c>
      <c r="C12" s="71">
        <v>15</v>
      </c>
      <c r="D12" s="166"/>
      <c r="E12" s="165">
        <v>180</v>
      </c>
      <c r="F12" s="166">
        <f t="shared" si="1"/>
        <v>0</v>
      </c>
      <c r="G12" s="166">
        <f t="shared" si="0"/>
        <v>0</v>
      </c>
    </row>
    <row r="13" spans="1:7" ht="15.75" x14ac:dyDescent="0.25">
      <c r="A13" s="58" t="s">
        <v>243</v>
      </c>
      <c r="B13" s="89" t="s">
        <v>12</v>
      </c>
      <c r="C13" s="71">
        <v>50</v>
      </c>
      <c r="D13" s="166"/>
      <c r="E13" s="165">
        <v>600</v>
      </c>
      <c r="F13" s="166">
        <f t="shared" si="1"/>
        <v>0</v>
      </c>
      <c r="G13" s="166">
        <f t="shared" si="0"/>
        <v>0</v>
      </c>
    </row>
    <row r="14" spans="1:7" ht="31.5" x14ac:dyDescent="0.25">
      <c r="A14" s="61" t="s">
        <v>244</v>
      </c>
      <c r="B14" s="89" t="s">
        <v>12</v>
      </c>
      <c r="C14" s="71">
        <v>12</v>
      </c>
      <c r="D14" s="166"/>
      <c r="E14" s="165">
        <v>144</v>
      </c>
      <c r="F14" s="166">
        <f t="shared" si="1"/>
        <v>0</v>
      </c>
      <c r="G14" s="166">
        <f t="shared" si="0"/>
        <v>0</v>
      </c>
    </row>
    <row r="15" spans="1:7" ht="31.5" x14ac:dyDescent="0.25">
      <c r="A15" s="61" t="s">
        <v>245</v>
      </c>
      <c r="B15" s="89" t="s">
        <v>12</v>
      </c>
      <c r="C15" s="71">
        <v>12</v>
      </c>
      <c r="D15" s="166"/>
      <c r="E15" s="165">
        <v>144</v>
      </c>
      <c r="F15" s="166">
        <f t="shared" si="1"/>
        <v>0</v>
      </c>
      <c r="G15" s="166">
        <f t="shared" si="0"/>
        <v>0</v>
      </c>
    </row>
    <row r="16" spans="1:7" ht="31.5" x14ac:dyDescent="0.25">
      <c r="A16" s="58" t="s">
        <v>246</v>
      </c>
      <c r="B16" s="89" t="s">
        <v>15</v>
      </c>
      <c r="C16" s="71">
        <v>30</v>
      </c>
      <c r="D16" s="166"/>
      <c r="E16" s="165">
        <v>360</v>
      </c>
      <c r="F16" s="166">
        <f t="shared" si="1"/>
        <v>0</v>
      </c>
      <c r="G16" s="166">
        <f t="shared" si="0"/>
        <v>0</v>
      </c>
    </row>
    <row r="17" spans="1:7" ht="31.5" x14ac:dyDescent="0.25">
      <c r="A17" s="61" t="s">
        <v>247</v>
      </c>
      <c r="B17" s="89" t="s">
        <v>248</v>
      </c>
      <c r="C17" s="71">
        <v>200</v>
      </c>
      <c r="D17" s="166"/>
      <c r="E17" s="165">
        <v>2400</v>
      </c>
      <c r="F17" s="166">
        <f t="shared" si="1"/>
        <v>0</v>
      </c>
      <c r="G17" s="166">
        <f t="shared" si="0"/>
        <v>0</v>
      </c>
    </row>
    <row r="18" spans="1:7" ht="31.5" x14ac:dyDescent="0.25">
      <c r="A18" s="58" t="s">
        <v>249</v>
      </c>
      <c r="B18" s="90" t="s">
        <v>12</v>
      </c>
      <c r="C18" s="71">
        <v>36</v>
      </c>
      <c r="D18" s="166"/>
      <c r="E18" s="165">
        <v>432</v>
      </c>
      <c r="F18" s="166">
        <f t="shared" si="1"/>
        <v>0</v>
      </c>
      <c r="G18" s="166">
        <f t="shared" si="0"/>
        <v>0</v>
      </c>
    </row>
    <row r="19" spans="1:7" ht="15.75" x14ac:dyDescent="0.25">
      <c r="A19" s="58" t="s">
        <v>250</v>
      </c>
      <c r="B19" s="90" t="s">
        <v>12</v>
      </c>
      <c r="C19" s="71">
        <v>30</v>
      </c>
      <c r="D19" s="166"/>
      <c r="E19" s="165">
        <v>360</v>
      </c>
      <c r="F19" s="166">
        <f t="shared" si="1"/>
        <v>0</v>
      </c>
      <c r="G19" s="166">
        <f t="shared" si="0"/>
        <v>0</v>
      </c>
    </row>
    <row r="20" spans="1:7" ht="31.5" x14ac:dyDescent="0.25">
      <c r="A20" s="58" t="s">
        <v>251</v>
      </c>
      <c r="B20" s="90" t="s">
        <v>12</v>
      </c>
      <c r="C20" s="71">
        <v>20</v>
      </c>
      <c r="D20" s="166"/>
      <c r="E20" s="165">
        <v>240</v>
      </c>
      <c r="F20" s="166">
        <f t="shared" si="1"/>
        <v>0</v>
      </c>
      <c r="G20" s="166">
        <f t="shared" si="0"/>
        <v>0</v>
      </c>
    </row>
    <row r="21" spans="1:7" ht="31.5" x14ac:dyDescent="0.25">
      <c r="A21" s="58" t="s">
        <v>252</v>
      </c>
      <c r="B21" s="90" t="s">
        <v>253</v>
      </c>
      <c r="C21" s="71">
        <v>16</v>
      </c>
      <c r="D21" s="166"/>
      <c r="E21" s="165">
        <v>192</v>
      </c>
      <c r="F21" s="166">
        <f t="shared" si="1"/>
        <v>0</v>
      </c>
      <c r="G21" s="166">
        <f t="shared" si="0"/>
        <v>0</v>
      </c>
    </row>
    <row r="22" spans="1:7" ht="31.5" x14ac:dyDescent="0.25">
      <c r="A22" s="58" t="s">
        <v>254</v>
      </c>
      <c r="B22" s="87" t="s">
        <v>241</v>
      </c>
      <c r="C22" s="71">
        <v>20</v>
      </c>
      <c r="D22" s="166"/>
      <c r="E22" s="165">
        <v>240</v>
      </c>
      <c r="F22" s="166">
        <f t="shared" si="1"/>
        <v>0</v>
      </c>
      <c r="G22" s="166">
        <f t="shared" si="0"/>
        <v>0</v>
      </c>
    </row>
    <row r="23" spans="1:7" ht="31.5" x14ac:dyDescent="0.25">
      <c r="A23" s="58" t="s">
        <v>255</v>
      </c>
      <c r="B23" s="87" t="s">
        <v>241</v>
      </c>
      <c r="C23" s="71">
        <v>25</v>
      </c>
      <c r="D23" s="166"/>
      <c r="E23" s="165">
        <v>300</v>
      </c>
      <c r="F23" s="166">
        <f t="shared" si="1"/>
        <v>0</v>
      </c>
      <c r="G23" s="166">
        <f t="shared" si="0"/>
        <v>0</v>
      </c>
    </row>
    <row r="24" spans="1:7" ht="47.25" x14ac:dyDescent="0.25">
      <c r="A24" s="61" t="s">
        <v>256</v>
      </c>
      <c r="B24" s="90" t="s">
        <v>12</v>
      </c>
      <c r="C24" s="71">
        <v>15</v>
      </c>
      <c r="D24" s="166"/>
      <c r="E24" s="165">
        <v>180</v>
      </c>
      <c r="F24" s="166">
        <f t="shared" si="1"/>
        <v>0</v>
      </c>
      <c r="G24" s="166">
        <f t="shared" si="0"/>
        <v>0</v>
      </c>
    </row>
    <row r="25" spans="1:7" ht="15.75" x14ac:dyDescent="0.25">
      <c r="A25" s="62" t="s">
        <v>307</v>
      </c>
      <c r="B25" s="90" t="s">
        <v>12</v>
      </c>
      <c r="C25" s="71">
        <v>10</v>
      </c>
      <c r="D25" s="166"/>
      <c r="E25" s="165">
        <v>10</v>
      </c>
      <c r="F25" s="166">
        <f t="shared" si="1"/>
        <v>0</v>
      </c>
      <c r="G25" s="166">
        <f t="shared" si="0"/>
        <v>0</v>
      </c>
    </row>
    <row r="26" spans="1:7" ht="15.75" x14ac:dyDescent="0.25">
      <c r="A26" s="63" t="s">
        <v>257</v>
      </c>
      <c r="B26" s="89" t="s">
        <v>12</v>
      </c>
      <c r="C26" s="71"/>
      <c r="D26" s="166"/>
      <c r="E26" s="165"/>
      <c r="F26" s="166">
        <f t="shared" si="1"/>
        <v>0</v>
      </c>
      <c r="G26" s="166">
        <f t="shared" si="0"/>
        <v>0</v>
      </c>
    </row>
    <row r="27" spans="1:7" ht="15.75" x14ac:dyDescent="0.25">
      <c r="A27" s="61" t="s">
        <v>258</v>
      </c>
      <c r="B27" s="89" t="s">
        <v>12</v>
      </c>
      <c r="C27" s="71">
        <v>10</v>
      </c>
      <c r="D27" s="166"/>
      <c r="E27" s="165">
        <v>10</v>
      </c>
      <c r="F27" s="166">
        <f t="shared" si="1"/>
        <v>0</v>
      </c>
      <c r="G27" s="166">
        <f t="shared" si="0"/>
        <v>0</v>
      </c>
    </row>
    <row r="28" spans="1:7" ht="15.75" x14ac:dyDescent="0.25">
      <c r="A28" s="58" t="s">
        <v>259</v>
      </c>
      <c r="B28" s="87" t="s">
        <v>260</v>
      </c>
      <c r="C28" s="71">
        <v>10</v>
      </c>
      <c r="D28" s="166"/>
      <c r="E28" s="165">
        <v>10</v>
      </c>
      <c r="F28" s="166">
        <f t="shared" si="1"/>
        <v>0</v>
      </c>
      <c r="G28" s="166">
        <f t="shared" si="0"/>
        <v>0</v>
      </c>
    </row>
    <row r="29" spans="1:7" ht="15.75" x14ac:dyDescent="0.25">
      <c r="A29" s="58" t="s">
        <v>261</v>
      </c>
      <c r="B29" s="87" t="s">
        <v>241</v>
      </c>
      <c r="C29" s="71">
        <v>20</v>
      </c>
      <c r="D29" s="166"/>
      <c r="E29" s="165">
        <v>240</v>
      </c>
      <c r="F29" s="166">
        <f t="shared" si="1"/>
        <v>0</v>
      </c>
      <c r="G29" s="166">
        <f t="shared" si="0"/>
        <v>0</v>
      </c>
    </row>
    <row r="30" spans="1:7" ht="15.75" x14ac:dyDescent="0.25">
      <c r="A30" s="58" t="s">
        <v>262</v>
      </c>
      <c r="B30" s="87" t="s">
        <v>260</v>
      </c>
      <c r="C30" s="71">
        <v>10</v>
      </c>
      <c r="D30" s="166"/>
      <c r="E30" s="165">
        <v>10</v>
      </c>
      <c r="F30" s="166">
        <f t="shared" si="1"/>
        <v>0</v>
      </c>
      <c r="G30" s="166">
        <f t="shared" si="0"/>
        <v>0</v>
      </c>
    </row>
    <row r="31" spans="1:7" ht="31.5" x14ac:dyDescent="0.25">
      <c r="A31" s="58" t="s">
        <v>263</v>
      </c>
      <c r="B31" s="87" t="s">
        <v>264</v>
      </c>
      <c r="C31" s="71">
        <v>10</v>
      </c>
      <c r="D31" s="166"/>
      <c r="E31" s="165">
        <v>10</v>
      </c>
      <c r="F31" s="166">
        <f t="shared" si="1"/>
        <v>0</v>
      </c>
      <c r="G31" s="166">
        <f t="shared" si="0"/>
        <v>0</v>
      </c>
    </row>
    <row r="32" spans="1:7" ht="15.75" x14ac:dyDescent="0.25">
      <c r="A32" s="58" t="s">
        <v>265</v>
      </c>
      <c r="B32" s="87" t="s">
        <v>260</v>
      </c>
      <c r="C32" s="71"/>
      <c r="D32" s="166"/>
      <c r="E32" s="165">
        <v>10</v>
      </c>
      <c r="F32" s="166">
        <f t="shared" si="1"/>
        <v>0</v>
      </c>
      <c r="G32" s="166">
        <f t="shared" si="0"/>
        <v>0</v>
      </c>
    </row>
    <row r="33" spans="1:7" ht="15.75" x14ac:dyDescent="0.25">
      <c r="A33" s="58" t="s">
        <v>266</v>
      </c>
      <c r="B33" s="87" t="s">
        <v>260</v>
      </c>
      <c r="C33" s="71">
        <v>10</v>
      </c>
      <c r="D33" s="166"/>
      <c r="E33" s="165">
        <v>10</v>
      </c>
      <c r="F33" s="166">
        <f t="shared" si="1"/>
        <v>0</v>
      </c>
      <c r="G33" s="166">
        <f t="shared" si="0"/>
        <v>0</v>
      </c>
    </row>
    <row r="34" spans="1:7" ht="47.25" x14ac:dyDescent="0.25">
      <c r="A34" s="58" t="s">
        <v>267</v>
      </c>
      <c r="B34" s="87" t="s">
        <v>260</v>
      </c>
      <c r="C34" s="71">
        <v>10</v>
      </c>
      <c r="D34" s="166"/>
      <c r="E34" s="165">
        <v>10</v>
      </c>
      <c r="F34" s="166">
        <f t="shared" si="1"/>
        <v>0</v>
      </c>
      <c r="G34" s="166">
        <f t="shared" si="0"/>
        <v>0</v>
      </c>
    </row>
    <row r="35" spans="1:7" ht="31.5" x14ac:dyDescent="0.25">
      <c r="A35" s="58" t="s">
        <v>268</v>
      </c>
      <c r="B35" s="87" t="s">
        <v>260</v>
      </c>
      <c r="C35" s="71">
        <v>10</v>
      </c>
      <c r="D35" s="166"/>
      <c r="E35" s="165">
        <v>10</v>
      </c>
      <c r="F35" s="166">
        <f t="shared" si="1"/>
        <v>0</v>
      </c>
      <c r="G35" s="166">
        <f t="shared" si="0"/>
        <v>0</v>
      </c>
    </row>
    <row r="36" spans="1:7" ht="31.5" x14ac:dyDescent="0.25">
      <c r="A36" s="58" t="s">
        <v>269</v>
      </c>
      <c r="B36" s="87" t="s">
        <v>260</v>
      </c>
      <c r="C36" s="71">
        <v>10</v>
      </c>
      <c r="D36" s="166"/>
      <c r="E36" s="165">
        <v>10</v>
      </c>
      <c r="F36" s="166">
        <f t="shared" si="1"/>
        <v>0</v>
      </c>
      <c r="G36" s="166">
        <f t="shared" si="0"/>
        <v>0</v>
      </c>
    </row>
    <row r="37" spans="1:7" ht="15.75" x14ac:dyDescent="0.25">
      <c r="A37" s="62" t="s">
        <v>270</v>
      </c>
      <c r="B37" s="88" t="s">
        <v>12</v>
      </c>
      <c r="C37" s="71">
        <v>10</v>
      </c>
      <c r="D37" s="166"/>
      <c r="E37" s="165">
        <v>20</v>
      </c>
      <c r="F37" s="166">
        <f t="shared" si="1"/>
        <v>0</v>
      </c>
      <c r="G37" s="166">
        <f t="shared" si="0"/>
        <v>0</v>
      </c>
    </row>
    <row r="38" spans="1:7" ht="15.75" x14ac:dyDescent="0.25">
      <c r="A38" s="62" t="s">
        <v>271</v>
      </c>
      <c r="B38" s="89" t="s">
        <v>237</v>
      </c>
      <c r="C38" s="71">
        <v>10</v>
      </c>
      <c r="D38" s="166"/>
      <c r="E38" s="165">
        <v>20</v>
      </c>
      <c r="F38" s="166">
        <f t="shared" si="1"/>
        <v>0</v>
      </c>
      <c r="G38" s="166">
        <f t="shared" si="0"/>
        <v>0</v>
      </c>
    </row>
    <row r="39" spans="1:7" ht="18.75" x14ac:dyDescent="0.25">
      <c r="D39" s="167" t="s">
        <v>312</v>
      </c>
      <c r="E39" s="168"/>
      <c r="F39" s="169">
        <f>SUM(F2:F38)</f>
        <v>0</v>
      </c>
      <c r="G39" s="169">
        <f>SUM(G2:G38)</f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191AD-2C25-4965-BD20-E606CFA7E36B}">
  <dimension ref="A1:F19"/>
  <sheetViews>
    <sheetView tabSelected="1" workbookViewId="0">
      <selection activeCell="E9" sqref="E9"/>
    </sheetView>
  </sheetViews>
  <sheetFormatPr defaultRowHeight="15.75" x14ac:dyDescent="0.25"/>
  <cols>
    <col min="1" max="1" width="64.140625" style="178" bestFit="1" customWidth="1"/>
    <col min="2" max="2" width="18.5703125" style="178" bestFit="1" customWidth="1"/>
    <col min="3" max="3" width="19.28515625" style="178" bestFit="1" customWidth="1"/>
    <col min="4" max="4" width="18" style="182" customWidth="1"/>
    <col min="5" max="5" width="22.28515625" style="182" customWidth="1"/>
    <col min="6" max="6" width="20" style="182" customWidth="1"/>
    <col min="7" max="16384" width="9.140625" style="178"/>
  </cols>
  <sheetData>
    <row r="1" spans="1:6" s="174" customFormat="1" ht="31.5" customHeight="1" x14ac:dyDescent="0.25">
      <c r="A1" s="172" t="s">
        <v>161</v>
      </c>
      <c r="B1" s="172" t="s">
        <v>222</v>
      </c>
      <c r="C1" s="172" t="s">
        <v>225</v>
      </c>
      <c r="D1" s="173" t="s">
        <v>224</v>
      </c>
      <c r="E1" s="172" t="s">
        <v>308</v>
      </c>
      <c r="F1" s="172" t="s">
        <v>313</v>
      </c>
    </row>
    <row r="2" spans="1:6" ht="31.5" x14ac:dyDescent="0.25">
      <c r="A2" s="63" t="s">
        <v>341</v>
      </c>
      <c r="B2" s="175" t="s">
        <v>309</v>
      </c>
      <c r="C2" s="176">
        <v>8</v>
      </c>
      <c r="D2" s="177"/>
      <c r="E2" s="177">
        <f>D2*C2</f>
        <v>0</v>
      </c>
      <c r="F2" s="177">
        <f>E2*12</f>
        <v>0</v>
      </c>
    </row>
    <row r="3" spans="1:6" x14ac:dyDescent="0.25">
      <c r="A3" s="63" t="s">
        <v>272</v>
      </c>
      <c r="B3" s="179" t="s">
        <v>273</v>
      </c>
      <c r="C3" s="176">
        <v>10</v>
      </c>
      <c r="D3" s="177"/>
      <c r="E3" s="177">
        <f t="shared" ref="E3:E18" si="0">D3*C3</f>
        <v>0</v>
      </c>
      <c r="F3" s="177">
        <f t="shared" ref="F3:F18" si="1">E3*12</f>
        <v>0</v>
      </c>
    </row>
    <row r="4" spans="1:6" x14ac:dyDescent="0.25">
      <c r="A4" s="63" t="s">
        <v>274</v>
      </c>
      <c r="B4" s="179" t="s">
        <v>275</v>
      </c>
      <c r="C4" s="176">
        <v>4</v>
      </c>
      <c r="D4" s="177"/>
      <c r="E4" s="177">
        <f t="shared" si="0"/>
        <v>0</v>
      </c>
      <c r="F4" s="177">
        <f t="shared" si="1"/>
        <v>0</v>
      </c>
    </row>
    <row r="5" spans="1:6" x14ac:dyDescent="0.25">
      <c r="A5" s="63" t="s">
        <v>276</v>
      </c>
      <c r="B5" s="179" t="s">
        <v>275</v>
      </c>
      <c r="C5" s="176">
        <v>10</v>
      </c>
      <c r="D5" s="177"/>
      <c r="E5" s="177">
        <f t="shared" si="0"/>
        <v>0</v>
      </c>
      <c r="F5" s="177">
        <f t="shared" si="1"/>
        <v>0</v>
      </c>
    </row>
    <row r="6" spans="1:6" x14ac:dyDescent="0.25">
      <c r="A6" s="63" t="s">
        <v>277</v>
      </c>
      <c r="B6" s="179" t="s">
        <v>275</v>
      </c>
      <c r="C6" s="176">
        <v>20</v>
      </c>
      <c r="D6" s="183"/>
      <c r="E6" s="177">
        <f t="shared" si="0"/>
        <v>0</v>
      </c>
      <c r="F6" s="177">
        <f t="shared" si="1"/>
        <v>0</v>
      </c>
    </row>
    <row r="7" spans="1:6" x14ac:dyDescent="0.25">
      <c r="A7" s="72" t="s">
        <v>278</v>
      </c>
      <c r="B7" s="175" t="s">
        <v>279</v>
      </c>
      <c r="C7" s="176">
        <v>1</v>
      </c>
      <c r="D7" s="177"/>
      <c r="E7" s="177">
        <f t="shared" si="0"/>
        <v>0</v>
      </c>
      <c r="F7" s="177">
        <f t="shared" si="1"/>
        <v>0</v>
      </c>
    </row>
    <row r="8" spans="1:6" x14ac:dyDescent="0.25">
      <c r="A8" s="72" t="s">
        <v>280</v>
      </c>
      <c r="B8" s="180" t="s">
        <v>309</v>
      </c>
      <c r="C8" s="176">
        <v>8</v>
      </c>
      <c r="D8" s="177"/>
      <c r="E8" s="177">
        <f t="shared" si="0"/>
        <v>0</v>
      </c>
      <c r="F8" s="177">
        <f t="shared" si="1"/>
        <v>0</v>
      </c>
    </row>
    <row r="9" spans="1:6" x14ac:dyDescent="0.25">
      <c r="A9" s="72" t="s">
        <v>281</v>
      </c>
      <c r="B9" s="180" t="s">
        <v>282</v>
      </c>
      <c r="C9" s="176">
        <v>10</v>
      </c>
      <c r="D9" s="177"/>
      <c r="E9" s="177">
        <f t="shared" si="0"/>
        <v>0</v>
      </c>
      <c r="F9" s="177">
        <f t="shared" si="1"/>
        <v>0</v>
      </c>
    </row>
    <row r="10" spans="1:6" x14ac:dyDescent="0.25">
      <c r="A10" s="72" t="s">
        <v>283</v>
      </c>
      <c r="B10" s="180" t="s">
        <v>284</v>
      </c>
      <c r="C10" s="176">
        <v>10</v>
      </c>
      <c r="D10" s="177"/>
      <c r="E10" s="177">
        <f t="shared" si="0"/>
        <v>0</v>
      </c>
      <c r="F10" s="177">
        <f t="shared" si="1"/>
        <v>0</v>
      </c>
    </row>
    <row r="11" spans="1:6" x14ac:dyDescent="0.25">
      <c r="A11" s="72" t="s">
        <v>285</v>
      </c>
      <c r="B11" s="180" t="s">
        <v>286</v>
      </c>
      <c r="C11" s="176">
        <v>5</v>
      </c>
      <c r="D11" s="177"/>
      <c r="E11" s="177">
        <f t="shared" si="0"/>
        <v>0</v>
      </c>
      <c r="F11" s="177">
        <f t="shared" si="1"/>
        <v>0</v>
      </c>
    </row>
    <row r="12" spans="1:6" x14ac:dyDescent="0.25">
      <c r="A12" s="72" t="s">
        <v>287</v>
      </c>
      <c r="B12" s="180" t="s">
        <v>286</v>
      </c>
      <c r="C12" s="176">
        <v>2</v>
      </c>
      <c r="D12" s="177"/>
      <c r="E12" s="177">
        <f t="shared" si="0"/>
        <v>0</v>
      </c>
      <c r="F12" s="177">
        <f t="shared" si="1"/>
        <v>0</v>
      </c>
    </row>
    <row r="13" spans="1:6" x14ac:dyDescent="0.25">
      <c r="A13" s="72" t="s">
        <v>288</v>
      </c>
      <c r="B13" s="180" t="s">
        <v>284</v>
      </c>
      <c r="C13" s="176">
        <v>5</v>
      </c>
      <c r="D13" s="177"/>
      <c r="E13" s="177">
        <f t="shared" si="0"/>
        <v>0</v>
      </c>
      <c r="F13" s="177">
        <f t="shared" si="1"/>
        <v>0</v>
      </c>
    </row>
    <row r="14" spans="1:6" x14ac:dyDescent="0.25">
      <c r="A14" s="72" t="s">
        <v>289</v>
      </c>
      <c r="B14" s="180" t="s">
        <v>309</v>
      </c>
      <c r="C14" s="176">
        <v>4</v>
      </c>
      <c r="D14" s="177"/>
      <c r="E14" s="177">
        <f t="shared" si="0"/>
        <v>0</v>
      </c>
      <c r="F14" s="177">
        <f t="shared" si="1"/>
        <v>0</v>
      </c>
    </row>
    <row r="15" spans="1:6" x14ac:dyDescent="0.25">
      <c r="A15" s="72" t="s">
        <v>290</v>
      </c>
      <c r="B15" s="180" t="s">
        <v>284</v>
      </c>
      <c r="C15" s="176">
        <v>5</v>
      </c>
      <c r="D15" s="177"/>
      <c r="E15" s="177">
        <f t="shared" si="0"/>
        <v>0</v>
      </c>
      <c r="F15" s="177">
        <f t="shared" si="1"/>
        <v>0</v>
      </c>
    </row>
    <row r="16" spans="1:6" x14ac:dyDescent="0.25">
      <c r="A16" s="72" t="s">
        <v>291</v>
      </c>
      <c r="B16" s="180" t="s">
        <v>275</v>
      </c>
      <c r="C16" s="176">
        <v>10</v>
      </c>
      <c r="D16" s="177"/>
      <c r="E16" s="177">
        <f t="shared" si="0"/>
        <v>0</v>
      </c>
      <c r="F16" s="177">
        <f t="shared" si="1"/>
        <v>0</v>
      </c>
    </row>
    <row r="17" spans="1:6" x14ac:dyDescent="0.25">
      <c r="A17" s="72" t="s">
        <v>292</v>
      </c>
      <c r="B17" s="180" t="s">
        <v>309</v>
      </c>
      <c r="C17" s="176">
        <v>8</v>
      </c>
      <c r="D17" s="177"/>
      <c r="E17" s="177">
        <f t="shared" si="0"/>
        <v>0</v>
      </c>
      <c r="F17" s="177">
        <f t="shared" si="1"/>
        <v>0</v>
      </c>
    </row>
    <row r="18" spans="1:6" ht="31.5" x14ac:dyDescent="0.25">
      <c r="A18" s="72" t="s">
        <v>293</v>
      </c>
      <c r="B18" s="181" t="s">
        <v>294</v>
      </c>
      <c r="C18" s="176">
        <v>3</v>
      </c>
      <c r="D18" s="177"/>
      <c r="E18" s="177">
        <f t="shared" si="0"/>
        <v>0</v>
      </c>
      <c r="F18" s="177">
        <f t="shared" si="1"/>
        <v>0</v>
      </c>
    </row>
    <row r="19" spans="1:6" x14ac:dyDescent="0.25">
      <c r="E19" s="171">
        <f>SUM(E2:E18)</f>
        <v>0</v>
      </c>
      <c r="F19" s="171">
        <f>E19*12</f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Resumo</vt:lpstr>
      <vt:lpstr>Encarregado COM Periculosidade</vt:lpstr>
      <vt:lpstr>Aux. Serviços Gerais COM Pericu</vt:lpstr>
      <vt:lpstr>Aux. Serviços Gerais SEM Pericu</vt:lpstr>
      <vt:lpstr>Uniformes</vt:lpstr>
      <vt:lpstr>Equipamentos</vt:lpstr>
      <vt:lpstr>Áreas</vt:lpstr>
      <vt:lpstr>Materiais  Consumo FORTALEZA</vt:lpstr>
      <vt:lpstr>Materiais Consumo JUAZEIRO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Vinicius Meireles</dc:creator>
  <cp:lastModifiedBy>Renan Furtado Lima</cp:lastModifiedBy>
  <cp:lastPrinted>2021-08-12T11:55:34Z</cp:lastPrinted>
  <dcterms:created xsi:type="dcterms:W3CDTF">2021-07-20T13:25:31Z</dcterms:created>
  <dcterms:modified xsi:type="dcterms:W3CDTF">2022-03-11T17:24:47Z</dcterms:modified>
</cp:coreProperties>
</file>